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wagggs-my.sharepoint.com/personal/nicola_lawrence_wagggs_org/Documents/EGM/"/>
    </mc:Choice>
  </mc:AlternateContent>
  <xr:revisionPtr revIDLastSave="0" documentId="8_{E9ACAF3B-E90B-446A-87AB-DDEF845DA8E0}" xr6:coauthVersionLast="47" xr6:coauthVersionMax="47" xr10:uidLastSave="{00000000-0000-0000-0000-000000000000}"/>
  <bookViews>
    <workbookView xWindow="-110" yWindow="-110" windowWidth="19420" windowHeight="10300" xr2:uid="{CAC4F189-C5C1-8540-9021-4CF3EE0DC3D3}"/>
  </bookViews>
  <sheets>
    <sheet name="Summary" sheetId="1" r:id="rId1"/>
    <sheet name="Rate-per-Member Fee Model" sheetId="3" r:id="rId2"/>
    <sheet name="RPM Fee Model Table" sheetId="6" r:id="rId3"/>
    <sheet name="Census Band Fee Model" sheetId="4" r:id="rId4"/>
    <sheet name="Census Band Fee Model Table" sheetId="5" r:id="rId5"/>
  </sheets>
  <definedNames>
    <definedName name="_xlnm._FilterDatabase" localSheetId="3" hidden="1">'Census Band Fee Model'!$A$1:$Y$157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7" i="3" l="1"/>
  <c r="J56" i="3"/>
  <c r="J115" i="1"/>
  <c r="J69" i="1"/>
  <c r="H115" i="4"/>
  <c r="H69" i="4"/>
  <c r="M69" i="3"/>
  <c r="J69" i="3"/>
  <c r="M115" i="3"/>
  <c r="L115" i="3"/>
  <c r="J115" i="3"/>
  <c r="I115" i="3"/>
  <c r="I69" i="3"/>
  <c r="G36" i="4"/>
  <c r="H36" i="3"/>
  <c r="L36" i="1"/>
  <c r="K36" i="1"/>
  <c r="M159" i="1"/>
  <c r="H149" i="4"/>
  <c r="I149" i="4" s="1"/>
  <c r="H106" i="4"/>
  <c r="G8" i="4"/>
  <c r="K8" i="4" s="1"/>
  <c r="D136" i="1"/>
  <c r="D99" i="1"/>
  <c r="D67" i="1"/>
  <c r="D29" i="1"/>
  <c r="D23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5" i="1"/>
  <c r="L157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6" i="1"/>
  <c r="L5" i="1"/>
  <c r="H159" i="1"/>
  <c r="H5" i="3"/>
  <c r="N99" i="3"/>
  <c r="M99" i="3"/>
  <c r="L99" i="3"/>
  <c r="K99" i="3"/>
  <c r="J99" i="3"/>
  <c r="K67" i="4"/>
  <c r="G99" i="4"/>
  <c r="H99" i="4" s="1"/>
  <c r="I99" i="4" s="1"/>
  <c r="G67" i="4"/>
  <c r="G29" i="4"/>
  <c r="G23" i="4"/>
  <c r="G136" i="4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M128" i="3"/>
  <c r="L128" i="3"/>
  <c r="J128" i="3"/>
  <c r="M23" i="3"/>
  <c r="L23" i="3"/>
  <c r="K23" i="3"/>
  <c r="N23" i="3" s="1"/>
  <c r="J23" i="3"/>
  <c r="I23" i="3"/>
  <c r="M29" i="3"/>
  <c r="L29" i="3"/>
  <c r="K29" i="3"/>
  <c r="N29" i="3" s="1"/>
  <c r="J29" i="3"/>
  <c r="I29" i="3"/>
  <c r="L67" i="3"/>
  <c r="K67" i="3"/>
  <c r="N67" i="3" s="1"/>
  <c r="J67" i="3"/>
  <c r="I67" i="3"/>
  <c r="I99" i="3"/>
  <c r="M136" i="3"/>
  <c r="L136" i="3"/>
  <c r="J136" i="3"/>
  <c r="K136" i="3" s="1"/>
  <c r="N136" i="3" s="1"/>
  <c r="I136" i="3"/>
  <c r="I145" i="4"/>
  <c r="K137" i="4"/>
  <c r="L137" i="4" s="1"/>
  <c r="K134" i="4"/>
  <c r="I133" i="4"/>
  <c r="I128" i="4"/>
  <c r="K105" i="4"/>
  <c r="K104" i="4"/>
  <c r="L104" i="4" s="1"/>
  <c r="I105" i="4"/>
  <c r="I104" i="4"/>
  <c r="I92" i="4"/>
  <c r="K77" i="4"/>
  <c r="L77" i="4" s="1"/>
  <c r="I77" i="4"/>
  <c r="K56" i="4"/>
  <c r="L56" i="4" s="1"/>
  <c r="K5" i="4"/>
  <c r="L5" i="4" s="1"/>
  <c r="J145" i="3"/>
  <c r="J133" i="3"/>
  <c r="J105" i="3"/>
  <c r="J104" i="3"/>
  <c r="J92" i="3"/>
  <c r="J77" i="3"/>
  <c r="L56" i="3"/>
  <c r="J5" i="3"/>
  <c r="K112" i="4"/>
  <c r="L112" i="4" s="1"/>
  <c r="G66" i="4"/>
  <c r="I66" i="4"/>
  <c r="H66" i="4"/>
  <c r="K37" i="4"/>
  <c r="L37" i="4" s="1"/>
  <c r="G152" i="4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4" i="1"/>
  <c r="N25" i="1"/>
  <c r="N26" i="1"/>
  <c r="N27" i="1"/>
  <c r="N28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5" i="1"/>
  <c r="I115" i="4"/>
  <c r="I69" i="4"/>
  <c r="H58" i="4"/>
  <c r="H88" i="4"/>
  <c r="I88" i="4" s="1"/>
  <c r="G157" i="4"/>
  <c r="G156" i="4"/>
  <c r="G155" i="4"/>
  <c r="G154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I112" i="4" s="1"/>
  <c r="G111" i="4"/>
  <c r="H111" i="4" s="1"/>
  <c r="G110" i="4"/>
  <c r="G109" i="4"/>
  <c r="G108" i="4"/>
  <c r="G107" i="4"/>
  <c r="G106" i="4"/>
  <c r="G105" i="4"/>
  <c r="G104" i="4"/>
  <c r="G103" i="4"/>
  <c r="G102" i="4"/>
  <c r="G101" i="4"/>
  <c r="G100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8" i="4"/>
  <c r="G27" i="4"/>
  <c r="G26" i="4"/>
  <c r="G25" i="4"/>
  <c r="G24" i="4"/>
  <c r="G22" i="4"/>
  <c r="G21" i="4"/>
  <c r="G20" i="4"/>
  <c r="G19" i="4"/>
  <c r="G18" i="4"/>
  <c r="I18" i="4" s="1"/>
  <c r="G17" i="4"/>
  <c r="H17" i="4" s="1"/>
  <c r="G16" i="4"/>
  <c r="G15" i="4"/>
  <c r="G13" i="4"/>
  <c r="G14" i="4"/>
  <c r="G12" i="4"/>
  <c r="G11" i="4"/>
  <c r="G10" i="4"/>
  <c r="G9" i="4"/>
  <c r="G7" i="4"/>
  <c r="G6" i="4"/>
  <c r="G5" i="4"/>
  <c r="H5" i="4" s="1"/>
  <c r="I5" i="4" s="1"/>
  <c r="J5" i="4" s="1"/>
  <c r="L8" i="4"/>
  <c r="I8" i="4"/>
  <c r="H8" i="4"/>
  <c r="H153" i="4"/>
  <c r="G153" i="4"/>
  <c r="N157" i="3"/>
  <c r="K149" i="4"/>
  <c r="L139" i="4"/>
  <c r="K139" i="4"/>
  <c r="L138" i="4"/>
  <c r="K138" i="4"/>
  <c r="K115" i="4"/>
  <c r="L102" i="4"/>
  <c r="K102" i="4"/>
  <c r="K88" i="4"/>
  <c r="K69" i="4"/>
  <c r="L44" i="4"/>
  <c r="K44" i="4"/>
  <c r="K34" i="4"/>
  <c r="K25" i="4"/>
  <c r="K22" i="4"/>
  <c r="K20" i="4"/>
  <c r="K18" i="4"/>
  <c r="K17" i="4"/>
  <c r="K15" i="4"/>
  <c r="K14" i="4"/>
  <c r="K13" i="4"/>
  <c r="K12" i="4"/>
  <c r="K10" i="4"/>
  <c r="K7" i="4"/>
  <c r="M7" i="4"/>
  <c r="M8" i="4"/>
  <c r="M10" i="4"/>
  <c r="M12" i="4"/>
  <c r="M13" i="4"/>
  <c r="M14" i="4"/>
  <c r="M15" i="4"/>
  <c r="M17" i="4"/>
  <c r="M18" i="4"/>
  <c r="M19" i="4"/>
  <c r="M20" i="4"/>
  <c r="M21" i="4"/>
  <c r="M22" i="4"/>
  <c r="M25" i="4"/>
  <c r="M26" i="4"/>
  <c r="M27" i="4"/>
  <c r="M28" i="4"/>
  <c r="M30" i="4"/>
  <c r="M31" i="4"/>
  <c r="M32" i="4"/>
  <c r="M34" i="4"/>
  <c r="M35" i="4"/>
  <c r="M37" i="4"/>
  <c r="M40" i="4"/>
  <c r="M41" i="4"/>
  <c r="M42" i="4"/>
  <c r="M44" i="4"/>
  <c r="M45" i="4"/>
  <c r="M46" i="4"/>
  <c r="M47" i="4"/>
  <c r="M49" i="4"/>
  <c r="M50" i="4"/>
  <c r="M51" i="4"/>
  <c r="M54" i="4"/>
  <c r="M55" i="4"/>
  <c r="M60" i="4"/>
  <c r="M61" i="4"/>
  <c r="M62" i="4"/>
  <c r="M63" i="4"/>
  <c r="M64" i="4"/>
  <c r="M65" i="4"/>
  <c r="M68" i="4"/>
  <c r="M69" i="4"/>
  <c r="M70" i="4"/>
  <c r="M71" i="4"/>
  <c r="M72" i="4"/>
  <c r="M73" i="4"/>
  <c r="M77" i="4"/>
  <c r="M78" i="4"/>
  <c r="M80" i="4"/>
  <c r="M83" i="4"/>
  <c r="M85" i="4"/>
  <c r="M86" i="4"/>
  <c r="M87" i="4"/>
  <c r="M88" i="4"/>
  <c r="M91" i="4"/>
  <c r="M93" i="4"/>
  <c r="M95" i="4"/>
  <c r="M96" i="4"/>
  <c r="M97" i="4"/>
  <c r="M98" i="4"/>
  <c r="M100" i="4"/>
  <c r="M102" i="4"/>
  <c r="M104" i="4"/>
  <c r="M105" i="4"/>
  <c r="M107" i="4"/>
  <c r="M111" i="4"/>
  <c r="M112" i="4"/>
  <c r="M113" i="4"/>
  <c r="M114" i="4"/>
  <c r="M115" i="4"/>
  <c r="M118" i="4"/>
  <c r="M119" i="4"/>
  <c r="M121" i="4"/>
  <c r="M122" i="4"/>
  <c r="M123" i="4"/>
  <c r="M124" i="4"/>
  <c r="M125" i="4"/>
  <c r="M127" i="4"/>
  <c r="M130" i="4"/>
  <c r="M133" i="4"/>
  <c r="M134" i="4"/>
  <c r="M137" i="4"/>
  <c r="M138" i="4"/>
  <c r="M140" i="4"/>
  <c r="M144" i="4"/>
  <c r="M149" i="4"/>
  <c r="M150" i="4"/>
  <c r="M151" i="4"/>
  <c r="M154" i="4"/>
  <c r="M155" i="4"/>
  <c r="M5" i="4"/>
  <c r="J7" i="4"/>
  <c r="J8" i="4"/>
  <c r="J9" i="4"/>
  <c r="J10" i="4"/>
  <c r="J11" i="4"/>
  <c r="J12" i="4"/>
  <c r="J13" i="4"/>
  <c r="J17" i="4"/>
  <c r="J18" i="4"/>
  <c r="J19" i="4"/>
  <c r="J20" i="4"/>
  <c r="J21" i="4"/>
  <c r="J22" i="4"/>
  <c r="J25" i="4"/>
  <c r="J26" i="4"/>
  <c r="J27" i="4"/>
  <c r="J28" i="4"/>
  <c r="J30" i="4"/>
  <c r="J31" i="4"/>
  <c r="J32" i="4"/>
  <c r="J34" i="4"/>
  <c r="J35" i="4"/>
  <c r="J41" i="4"/>
  <c r="J44" i="4"/>
  <c r="J45" i="4"/>
  <c r="J46" i="4"/>
  <c r="J47" i="4"/>
  <c r="J49" i="4"/>
  <c r="J50" i="4"/>
  <c r="J51" i="4"/>
  <c r="J54" i="4"/>
  <c r="J55" i="4"/>
  <c r="J56" i="4"/>
  <c r="J61" i="4"/>
  <c r="J62" i="4"/>
  <c r="J64" i="4"/>
  <c r="J65" i="4"/>
  <c r="J66" i="4"/>
  <c r="J68" i="4"/>
  <c r="J69" i="4"/>
  <c r="J70" i="4"/>
  <c r="J71" i="4"/>
  <c r="J72" i="4"/>
  <c r="J73" i="4"/>
  <c r="J77" i="4"/>
  <c r="J80" i="4"/>
  <c r="J83" i="4"/>
  <c r="J85" i="4"/>
  <c r="J86" i="4"/>
  <c r="J87" i="4"/>
  <c r="J88" i="4"/>
  <c r="J92" i="4"/>
  <c r="J95" i="4"/>
  <c r="J96" i="4"/>
  <c r="J97" i="4"/>
  <c r="J98" i="4"/>
  <c r="J100" i="4"/>
  <c r="J102" i="4"/>
  <c r="J104" i="4"/>
  <c r="J105" i="4"/>
  <c r="J107" i="4"/>
  <c r="J111" i="4"/>
  <c r="J113" i="4"/>
  <c r="J114" i="4"/>
  <c r="J115" i="4"/>
  <c r="J118" i="4"/>
  <c r="J119" i="4"/>
  <c r="J121" i="4"/>
  <c r="J122" i="4"/>
  <c r="J123" i="4"/>
  <c r="J124" i="4"/>
  <c r="J125" i="4"/>
  <c r="J128" i="4"/>
  <c r="J130" i="4"/>
  <c r="J133" i="4"/>
  <c r="J134" i="4"/>
  <c r="J137" i="4"/>
  <c r="J138" i="4"/>
  <c r="J139" i="4"/>
  <c r="J140" i="4"/>
  <c r="J144" i="4"/>
  <c r="J145" i="4"/>
  <c r="J149" i="4"/>
  <c r="J150" i="4"/>
  <c r="J154" i="4"/>
  <c r="J155" i="4"/>
  <c r="L11" i="4"/>
  <c r="K11" i="4"/>
  <c r="D159" i="4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4" i="3"/>
  <c r="N25" i="3"/>
  <c r="N26" i="3"/>
  <c r="N27" i="3"/>
  <c r="N28" i="3"/>
  <c r="N30" i="3"/>
  <c r="N31" i="3"/>
  <c r="N32" i="3"/>
  <c r="N33" i="3"/>
  <c r="N34" i="3"/>
  <c r="N35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9" i="3"/>
  <c r="N90" i="3"/>
  <c r="N91" i="3"/>
  <c r="N92" i="3"/>
  <c r="N93" i="3"/>
  <c r="N94" i="3"/>
  <c r="N95" i="3"/>
  <c r="N96" i="3"/>
  <c r="N97" i="3"/>
  <c r="N98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5" i="3"/>
  <c r="D159" i="3"/>
  <c r="L69" i="3"/>
  <c r="L98" i="3"/>
  <c r="L140" i="3"/>
  <c r="L87" i="3"/>
  <c r="M87" i="3" s="1"/>
  <c r="N87" i="3" s="1"/>
  <c r="L31" i="3"/>
  <c r="L27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4" i="3"/>
  <c r="K25" i="3"/>
  <c r="K26" i="3"/>
  <c r="K27" i="3"/>
  <c r="K28" i="3"/>
  <c r="K30" i="3"/>
  <c r="K31" i="3"/>
  <c r="K32" i="3"/>
  <c r="K33" i="3"/>
  <c r="K34" i="3"/>
  <c r="K35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7" i="3"/>
  <c r="K58" i="3"/>
  <c r="K59" i="3"/>
  <c r="K60" i="3"/>
  <c r="K61" i="3"/>
  <c r="K62" i="3"/>
  <c r="K63" i="3"/>
  <c r="K64" i="3"/>
  <c r="K65" i="3"/>
  <c r="K66" i="3"/>
  <c r="K68" i="3"/>
  <c r="K69" i="3"/>
  <c r="K70" i="3"/>
  <c r="K71" i="3"/>
  <c r="K72" i="3"/>
  <c r="K73" i="3"/>
  <c r="K74" i="3"/>
  <c r="K75" i="3"/>
  <c r="K76" i="3"/>
  <c r="K78" i="3"/>
  <c r="K79" i="3"/>
  <c r="K80" i="3"/>
  <c r="K81" i="3"/>
  <c r="K82" i="3"/>
  <c r="K83" i="3"/>
  <c r="K84" i="3"/>
  <c r="K85" i="3"/>
  <c r="K86" i="3"/>
  <c r="K87" i="3"/>
  <c r="K89" i="3"/>
  <c r="K90" i="3"/>
  <c r="K91" i="3"/>
  <c r="K93" i="3"/>
  <c r="K94" i="3"/>
  <c r="K95" i="3"/>
  <c r="K96" i="3"/>
  <c r="K97" i="3"/>
  <c r="K98" i="3"/>
  <c r="K100" i="3"/>
  <c r="K101" i="3"/>
  <c r="K102" i="3"/>
  <c r="K103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9" i="3"/>
  <c r="K130" i="3"/>
  <c r="K131" i="3"/>
  <c r="K132" i="3"/>
  <c r="K134" i="3"/>
  <c r="K135" i="3"/>
  <c r="K138" i="3"/>
  <c r="K139" i="3"/>
  <c r="K140" i="3"/>
  <c r="K141" i="3"/>
  <c r="K142" i="3"/>
  <c r="K143" i="3"/>
  <c r="K144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45" i="3"/>
  <c r="K137" i="3"/>
  <c r="K133" i="3"/>
  <c r="K128" i="3"/>
  <c r="K105" i="3"/>
  <c r="K104" i="3"/>
  <c r="K92" i="3"/>
  <c r="K77" i="3"/>
  <c r="K56" i="3"/>
  <c r="K5" i="3"/>
  <c r="I88" i="3"/>
  <c r="M88" i="3" s="1"/>
  <c r="N88" i="3" s="1"/>
  <c r="I153" i="3"/>
  <c r="I149" i="3"/>
  <c r="I106" i="3"/>
  <c r="I89" i="3"/>
  <c r="I58" i="3"/>
  <c r="J159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D159" i="1"/>
  <c r="E159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5" i="1"/>
  <c r="L159" i="1" l="1"/>
  <c r="L36" i="4"/>
  <c r="M36" i="4" s="1"/>
  <c r="K36" i="4"/>
  <c r="I36" i="4"/>
  <c r="J36" i="4" s="1"/>
  <c r="H36" i="4"/>
  <c r="L36" i="3"/>
  <c r="M36" i="3" s="1"/>
  <c r="N36" i="3" s="1"/>
  <c r="J36" i="3"/>
  <c r="K36" i="3" s="1"/>
  <c r="I36" i="3"/>
  <c r="I159" i="3" s="1"/>
  <c r="L9" i="4"/>
  <c r="M9" i="4" s="1"/>
  <c r="K9" i="4"/>
  <c r="I14" i="4"/>
  <c r="J14" i="4" s="1"/>
  <c r="H14" i="4"/>
  <c r="I15" i="4"/>
  <c r="J15" i="4" s="1"/>
  <c r="H15" i="4"/>
  <c r="L24" i="4"/>
  <c r="M24" i="4" s="1"/>
  <c r="K24" i="4"/>
  <c r="I24" i="4"/>
  <c r="J24" i="4" s="1"/>
  <c r="H24" i="4"/>
  <c r="L38" i="4"/>
  <c r="M38" i="4" s="1"/>
  <c r="K38" i="4"/>
  <c r="I38" i="4"/>
  <c r="J38" i="4" s="1"/>
  <c r="H38" i="4"/>
  <c r="L39" i="4"/>
  <c r="M39" i="4" s="1"/>
  <c r="K39" i="4"/>
  <c r="I39" i="4"/>
  <c r="J39" i="4" s="1"/>
  <c r="H39" i="4"/>
  <c r="I40" i="4"/>
  <c r="J40" i="4" s="1"/>
  <c r="H40" i="4"/>
  <c r="I42" i="4"/>
  <c r="J42" i="4" s="1"/>
  <c r="H42" i="4"/>
  <c r="L48" i="4"/>
  <c r="M48" i="4" s="1"/>
  <c r="K48" i="4"/>
  <c r="I48" i="4"/>
  <c r="J48" i="4" s="1"/>
  <c r="H48" i="4"/>
  <c r="L59" i="4"/>
  <c r="M59" i="4" s="1"/>
  <c r="K59" i="4"/>
  <c r="I59" i="4"/>
  <c r="J59" i="4" s="1"/>
  <c r="H59" i="4"/>
  <c r="I60" i="4"/>
  <c r="J60" i="4" s="1"/>
  <c r="H60" i="4"/>
  <c r="I63" i="4"/>
  <c r="J63" i="4" s="1"/>
  <c r="H63" i="4"/>
  <c r="L74" i="4"/>
  <c r="M74" i="4" s="1"/>
  <c r="K74" i="4"/>
  <c r="I74" i="4"/>
  <c r="J74" i="4" s="1"/>
  <c r="H74" i="4"/>
  <c r="L84" i="4"/>
  <c r="M84" i="4" s="1"/>
  <c r="K84" i="4"/>
  <c r="I84" i="4"/>
  <c r="J84" i="4" s="1"/>
  <c r="H84" i="4"/>
  <c r="L90" i="4"/>
  <c r="M90" i="4" s="1"/>
  <c r="K90" i="4"/>
  <c r="I90" i="4"/>
  <c r="J90" i="4" s="1"/>
  <c r="H90" i="4"/>
  <c r="I91" i="4"/>
  <c r="J91" i="4" s="1"/>
  <c r="H91" i="4"/>
  <c r="I93" i="4"/>
  <c r="J93" i="4" s="1"/>
  <c r="H93" i="4"/>
  <c r="L94" i="4"/>
  <c r="M94" i="4" s="1"/>
  <c r="K94" i="4"/>
  <c r="I94" i="4"/>
  <c r="J94" i="4" s="1"/>
  <c r="H94" i="4"/>
  <c r="L110" i="4"/>
  <c r="M110" i="4" s="1"/>
  <c r="K110" i="4"/>
  <c r="I110" i="4"/>
  <c r="J110" i="4" s="1"/>
  <c r="H110" i="4"/>
  <c r="L117" i="4"/>
  <c r="M117" i="4" s="1"/>
  <c r="K117" i="4"/>
  <c r="I117" i="4"/>
  <c r="J117" i="4" s="1"/>
  <c r="H117" i="4"/>
  <c r="L120" i="4"/>
  <c r="M120" i="4" s="1"/>
  <c r="K120" i="4"/>
  <c r="I120" i="4"/>
  <c r="J120" i="4" s="1"/>
  <c r="H120" i="4"/>
  <c r="L126" i="4"/>
  <c r="M126" i="4" s="1"/>
  <c r="K126" i="4"/>
  <c r="I126" i="4"/>
  <c r="J126" i="4" s="1"/>
  <c r="H126" i="4"/>
  <c r="L135" i="4"/>
  <c r="M135" i="4" s="1"/>
  <c r="K135" i="4"/>
  <c r="I135" i="4"/>
  <c r="J135" i="4" s="1"/>
  <c r="H135" i="4"/>
  <c r="L146" i="4"/>
  <c r="M146" i="4" s="1"/>
  <c r="K146" i="4"/>
  <c r="I146" i="4"/>
  <c r="J146" i="4" s="1"/>
  <c r="H146" i="4"/>
  <c r="L148" i="4"/>
  <c r="M148" i="4" s="1"/>
  <c r="K148" i="4"/>
  <c r="I148" i="4"/>
  <c r="J148" i="4" s="1"/>
  <c r="H148" i="4"/>
  <c r="I151" i="4"/>
  <c r="J151" i="4" s="1"/>
  <c r="H151" i="4"/>
  <c r="L156" i="4"/>
  <c r="M156" i="4" s="1"/>
  <c r="K156" i="4"/>
  <c r="I156" i="4"/>
  <c r="J156" i="4" s="1"/>
  <c r="H156" i="4"/>
  <c r="L157" i="4"/>
  <c r="M157" i="4" s="1"/>
  <c r="K157" i="4"/>
  <c r="I157" i="4"/>
  <c r="J157" i="4" s="1"/>
  <c r="H157" i="4"/>
  <c r="I58" i="4"/>
  <c r="J58" i="4" s="1"/>
  <c r="L58" i="4"/>
  <c r="M58" i="4" s="1"/>
  <c r="K58" i="4"/>
  <c r="L136" i="4"/>
  <c r="K136" i="4"/>
  <c r="J136" i="4"/>
  <c r="M136" i="4" s="1"/>
  <c r="I136" i="4"/>
  <c r="H136" i="4"/>
  <c r="L29" i="4"/>
  <c r="K29" i="4"/>
  <c r="J29" i="4"/>
  <c r="M29" i="4" s="1"/>
  <c r="I29" i="4"/>
  <c r="H29" i="4"/>
  <c r="L99" i="4"/>
  <c r="K99" i="4"/>
  <c r="J99" i="4"/>
  <c r="M99" i="4" s="1"/>
  <c r="M67" i="4"/>
  <c r="L67" i="4"/>
  <c r="L106" i="4"/>
  <c r="M106" i="4" s="1"/>
  <c r="K106" i="4"/>
  <c r="I106" i="4"/>
  <c r="J106" i="4" s="1"/>
  <c r="L16" i="4"/>
  <c r="K16" i="4"/>
  <c r="I16" i="4"/>
  <c r="J16" i="4" s="1"/>
  <c r="H16" i="4"/>
  <c r="J67" i="4"/>
  <c r="I67" i="4"/>
  <c r="H67" i="4"/>
  <c r="K23" i="4"/>
  <c r="J23" i="4"/>
  <c r="M23" i="4" s="1"/>
  <c r="I23" i="4"/>
  <c r="H23" i="4"/>
  <c r="L23" i="4" s="1"/>
  <c r="O159" i="1"/>
  <c r="M139" i="4"/>
  <c r="L92" i="4"/>
  <c r="K92" i="4"/>
  <c r="L128" i="4"/>
  <c r="K128" i="4"/>
  <c r="L145" i="4"/>
  <c r="K145" i="4"/>
  <c r="G159" i="4"/>
  <c r="L6" i="4"/>
  <c r="K6" i="4"/>
  <c r="I6" i="4"/>
  <c r="J6" i="4" s="1"/>
  <c r="H6" i="4"/>
  <c r="L33" i="4"/>
  <c r="I33" i="4"/>
  <c r="J33" i="4" s="1"/>
  <c r="H33" i="4"/>
  <c r="K33" i="4"/>
  <c r="I37" i="4"/>
  <c r="J37" i="4" s="1"/>
  <c r="H37" i="4"/>
  <c r="L43" i="4"/>
  <c r="K43" i="4"/>
  <c r="I43" i="4"/>
  <c r="J43" i="4" s="1"/>
  <c r="H43" i="4"/>
  <c r="L52" i="4"/>
  <c r="K52" i="4"/>
  <c r="I52" i="4"/>
  <c r="J52" i="4" s="1"/>
  <c r="H52" i="4"/>
  <c r="L53" i="4"/>
  <c r="K53" i="4"/>
  <c r="I53" i="4"/>
  <c r="J53" i="4" s="1"/>
  <c r="H53" i="4"/>
  <c r="L57" i="4"/>
  <c r="K57" i="4"/>
  <c r="I57" i="4"/>
  <c r="J57" i="4" s="1"/>
  <c r="H57" i="4"/>
  <c r="L75" i="4"/>
  <c r="K75" i="4"/>
  <c r="I75" i="4"/>
  <c r="J75" i="4" s="1"/>
  <c r="H75" i="4"/>
  <c r="L76" i="4"/>
  <c r="K76" i="4"/>
  <c r="I76" i="4"/>
  <c r="J76" i="4" s="1"/>
  <c r="H76" i="4"/>
  <c r="I78" i="4"/>
  <c r="J78" i="4" s="1"/>
  <c r="H78" i="4"/>
  <c r="L79" i="4"/>
  <c r="K79" i="4"/>
  <c r="I79" i="4"/>
  <c r="J79" i="4" s="1"/>
  <c r="H79" i="4"/>
  <c r="L81" i="4"/>
  <c r="K81" i="4"/>
  <c r="I81" i="4"/>
  <c r="J81" i="4" s="1"/>
  <c r="H81" i="4"/>
  <c r="L82" i="4"/>
  <c r="K82" i="4"/>
  <c r="I82" i="4"/>
  <c r="J82" i="4" s="1"/>
  <c r="H82" i="4"/>
  <c r="L89" i="4"/>
  <c r="K89" i="4"/>
  <c r="I89" i="4"/>
  <c r="J89" i="4" s="1"/>
  <c r="H89" i="4"/>
  <c r="L101" i="4"/>
  <c r="K101" i="4"/>
  <c r="I101" i="4"/>
  <c r="J101" i="4" s="1"/>
  <c r="H101" i="4"/>
  <c r="L103" i="4"/>
  <c r="K103" i="4"/>
  <c r="I103" i="4"/>
  <c r="J103" i="4" s="1"/>
  <c r="H103" i="4"/>
  <c r="L108" i="4"/>
  <c r="K108" i="4"/>
  <c r="I108" i="4"/>
  <c r="J108" i="4" s="1"/>
  <c r="H108" i="4"/>
  <c r="L109" i="4"/>
  <c r="K109" i="4"/>
  <c r="I109" i="4"/>
  <c r="J109" i="4" s="1"/>
  <c r="H109" i="4"/>
  <c r="J112" i="4"/>
  <c r="H112" i="4"/>
  <c r="L116" i="4"/>
  <c r="K116" i="4"/>
  <c r="I116" i="4"/>
  <c r="J116" i="4" s="1"/>
  <c r="H116" i="4"/>
  <c r="I127" i="4"/>
  <c r="J127" i="4" s="1"/>
  <c r="H127" i="4"/>
  <c r="L129" i="4"/>
  <c r="K129" i="4"/>
  <c r="I129" i="4"/>
  <c r="J129" i="4" s="1"/>
  <c r="H129" i="4"/>
  <c r="L131" i="4"/>
  <c r="K131" i="4"/>
  <c r="I131" i="4"/>
  <c r="J131" i="4" s="1"/>
  <c r="H131" i="4"/>
  <c r="L132" i="4"/>
  <c r="K132" i="4"/>
  <c r="I132" i="4"/>
  <c r="J132" i="4" s="1"/>
  <c r="H132" i="4"/>
  <c r="L141" i="4"/>
  <c r="K141" i="4"/>
  <c r="I141" i="4"/>
  <c r="J141" i="4" s="1"/>
  <c r="H141" i="4"/>
  <c r="L142" i="4"/>
  <c r="I142" i="4"/>
  <c r="H142" i="4"/>
  <c r="L143" i="4"/>
  <c r="K143" i="4"/>
  <c r="I143" i="4"/>
  <c r="J143" i="4" s="1"/>
  <c r="H143" i="4"/>
  <c r="L147" i="4"/>
  <c r="K147" i="4"/>
  <c r="I147" i="4"/>
  <c r="J147" i="4" s="1"/>
  <c r="H147" i="4"/>
  <c r="M56" i="4"/>
  <c r="L152" i="4"/>
  <c r="K152" i="4"/>
  <c r="I152" i="4"/>
  <c r="J152" i="4" s="1"/>
  <c r="H152" i="4"/>
  <c r="L66" i="4"/>
  <c r="K66" i="4"/>
  <c r="L153" i="4"/>
  <c r="K153" i="4"/>
  <c r="I153" i="4"/>
  <c r="J153" i="4" s="1"/>
  <c r="M11" i="4"/>
  <c r="M159" i="3"/>
  <c r="H159" i="3"/>
  <c r="J88" i="3"/>
  <c r="K88" i="3" s="1"/>
  <c r="L88" i="3"/>
  <c r="L159" i="3" s="1"/>
  <c r="F159" i="1"/>
  <c r="M16" i="4" l="1"/>
  <c r="M153" i="4"/>
  <c r="M66" i="4"/>
  <c r="M152" i="4"/>
  <c r="M147" i="4"/>
  <c r="M143" i="4"/>
  <c r="M142" i="4"/>
  <c r="M141" i="4"/>
  <c r="M132" i="4"/>
  <c r="M131" i="4"/>
  <c r="M129" i="4"/>
  <c r="M116" i="4"/>
  <c r="M109" i="4"/>
  <c r="M108" i="4"/>
  <c r="M103" i="4"/>
  <c r="M101" i="4"/>
  <c r="M89" i="4"/>
  <c r="M82" i="4"/>
  <c r="M81" i="4"/>
  <c r="M79" i="4"/>
  <c r="M76" i="4"/>
  <c r="M75" i="4"/>
  <c r="M57" i="4"/>
  <c r="M53" i="4"/>
  <c r="M52" i="4"/>
  <c r="M43" i="4"/>
  <c r="M33" i="4"/>
  <c r="M145" i="4"/>
  <c r="M128" i="4"/>
  <c r="M92" i="4"/>
  <c r="K142" i="4"/>
  <c r="J142" i="4"/>
  <c r="H159" i="4"/>
  <c r="I159" i="4"/>
  <c r="K159" i="4"/>
  <c r="L159" i="4"/>
  <c r="M6" i="4"/>
  <c r="J15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tc={75985283-D81A-4532-AFE4-873C8E970792}</author>
    <author>tc={2C1F3EAF-2A8F-4A2A-B021-50481A6ED090}</author>
  </authors>
  <commentList>
    <comment ref="I69" authorId="0" shapeId="0" xr:uid="{75985283-D81A-4532-AFE4-873C8E970792}">
      <text>
        <t>[Threaded comment]
Your version of Excel allows you to read this threaded comment; however, any edits to it will get removed if the file is opened in a newer version of Excel. Learn more: https://go.microsoft.com/fwlink/?linkid=870924
Comment:
    NB 20% minimum of membership applies and supersedes 250k cap.</t>
      </text>
    </comment>
    <comment ref="I115" authorId="1" shapeId="0" xr:uid="{2C1F3EAF-2A8F-4A2A-B021-50481A6ED090}">
      <text>
        <t>[Threaded comment]
Your version of Excel allows you to read this threaded comment; however, any edits to it will get removed if the file is opened in a newer version of Excel. Learn more: https://go.microsoft.com/fwlink/?linkid=870924
Comment:
    NB 20% minimum of membership applies and supersedes 250k cap.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tc={4D4E5F02-6FD7-44C9-AEDD-8A2A369CD6ED}</author>
    <author>tc={6DF38017-6233-4843-9D7C-8E383AF5946F}</author>
  </authors>
  <commentList>
    <comment ref="H69" authorId="0" shapeId="0" xr:uid="{4D4E5F02-6FD7-44C9-AEDD-8A2A369CD6ED}">
      <text>
        <t>[Threaded comment]
Your version of Excel allows you to read this threaded comment; however, any edits to it will get removed if the file is opened in a newer version of Excel. Learn more: https://go.microsoft.com/fwlink/?linkid=870924
Comment:
    NB 20% minimum of membership applies and supersedes 250k cap.</t>
      </text>
    </comment>
    <comment ref="H115" authorId="1" shapeId="0" xr:uid="{6DF38017-6233-4843-9D7C-8E383AF5946F}">
      <text>
        <t>[Threaded comment]
Your version of Excel allows you to read this threaded comment; however, any edits to it will get removed if the file is opened in a newer version of Excel. Learn more: https://go.microsoft.com/fwlink/?linkid=870924
Comment:
    NB 20% minimum of membership applies and supersedes 250k cap.</t>
      </text>
    </comment>
  </commentList>
</comments>
</file>

<file path=xl/sharedStrings.xml><?xml version="1.0" encoding="utf-8"?>
<sst xmlns="http://schemas.openxmlformats.org/spreadsheetml/2006/main" count="1682" uniqueCount="626">
  <si>
    <t>Member Organisation</t>
  </si>
  <si>
    <t>Full or Associate</t>
  </si>
  <si>
    <t>Census (2024)</t>
  </si>
  <si>
    <t>Census (2023)</t>
  </si>
  <si>
    <t>Census Variation</t>
  </si>
  <si>
    <t>GNI - PC (USD) (2022 or most recent available)</t>
  </si>
  <si>
    <t>Existing Fee Model (2025 - uses 2023 census and existing adjustments)</t>
  </si>
  <si>
    <t>Rate-per-Member (RPM) (GBP)</t>
  </si>
  <si>
    <t>Rate-per-Member Fee Model (2024 census and proposed adjustments)</t>
  </si>
  <si>
    <t>Difference from Existing Fee Model</t>
  </si>
  <si>
    <t>Census Band Fee Model  (2024 census and proposed adjustments)</t>
  </si>
  <si>
    <t xml:space="preserve">Difference from Existing Fee Model </t>
  </si>
  <si>
    <t>Organisation membre</t>
  </si>
  <si>
    <t>Titulaire ou associé</t>
  </si>
  <si>
    <t>Recensement (2024)</t>
  </si>
  <si>
    <t>Recensement (2023)</t>
  </si>
  <si>
    <t>Variation du recensement</t>
  </si>
  <si>
    <t>RNB - PC (USD) (2022 ou données les plus récentes)</t>
  </si>
  <si>
    <t>Organización miembro</t>
  </si>
  <si>
    <t>Titular o asociado</t>
  </si>
  <si>
    <t>Censo (2024)</t>
  </si>
  <si>
    <t>Censo (2023)</t>
  </si>
  <si>
    <t>Variación del censo</t>
  </si>
  <si>
    <t>RNB - PC (USD) (2022 o más reciente disponible)</t>
  </si>
  <si>
    <t>Modelo de cuota existente (2025 - utiliza el censo de 2023 y los ajustes existentes)</t>
  </si>
  <si>
    <t>Tarifa por afiliado (TPA) (GBP)</t>
  </si>
  <si>
    <t>Modelo de cuota por socio (censo de 2024 y ajustes propuestos)</t>
  </si>
  <si>
    <t>Diferencia con el actual modelo de cuotas</t>
  </si>
  <si>
    <t>Modelo de cuota por banda censal (censo de 2024 y ajustes propuestos)</t>
  </si>
  <si>
    <t>المنظمة العضو</t>
  </si>
  <si>
    <t>كامل أو منتسب</t>
  </si>
  <si>
    <t>التعداد (2024)</t>
  </si>
  <si>
    <t>التعداد (2023)</t>
  </si>
  <si>
    <t>تباين التعداد السكاني</t>
  </si>
  <si>
    <t>الدخل القومي الإجمالي - نصيب الفرد (بالدولار الأمريكي) (2022 أو أحدث ما هو متاح)</t>
  </si>
  <si>
    <t>نموذج الرسوم الحالي (2025 - يستخدم تعداد 2023 والتعديلات الحالية)</t>
  </si>
  <si>
    <t>المعدل لكل عضو</t>
  </si>
  <si>
    <t>نموذج رسوم المعدل لكل عضو (تعداد 2024 والتعديلات المقترحة)</t>
  </si>
  <si>
    <t>الفرق عن نموذج الرسوم الحالي</t>
  </si>
  <si>
    <t>نموذج رسوم نطاق التعداد السكاني (تعداد 2024 والتعديلات المقترحة)</t>
  </si>
  <si>
    <t>ALBANIA</t>
  </si>
  <si>
    <t>Assoc</t>
  </si>
  <si>
    <t>$6,770</t>
  </si>
  <si>
    <t>ALGERIA</t>
  </si>
  <si>
    <t xml:space="preserve">Full </t>
  </si>
  <si>
    <t>$3,920</t>
  </si>
  <si>
    <t>ANTIGUA AND BARBUDA</t>
  </si>
  <si>
    <t>$19,050</t>
  </si>
  <si>
    <t>ARGENTINA</t>
  </si>
  <si>
    <t>$11,590</t>
  </si>
  <si>
    <t>ARMENIA</t>
  </si>
  <si>
    <t>$5,960</t>
  </si>
  <si>
    <t>ARUBA</t>
  </si>
  <si>
    <t>$33,410</t>
  </si>
  <si>
    <t>AUSTRALIA</t>
  </si>
  <si>
    <t>$60,840</t>
  </si>
  <si>
    <t>AUSTRIA</t>
  </si>
  <si>
    <t>$55,720</t>
  </si>
  <si>
    <t>AZERBAIJAN</t>
  </si>
  <si>
    <t>$5,660</t>
  </si>
  <si>
    <t>BAHAMAS</t>
  </si>
  <si>
    <t>$31,520</t>
  </si>
  <si>
    <t>BAHRAIN</t>
  </si>
  <si>
    <t>$27,720</t>
  </si>
  <si>
    <t>BANGLADESH</t>
  </si>
  <si>
    <t>$2,820</t>
  </si>
  <si>
    <t>BARBADOS</t>
  </si>
  <si>
    <t>$19,490</t>
  </si>
  <si>
    <t>BELARUS</t>
  </si>
  <si>
    <t>$7,210</t>
  </si>
  <si>
    <t>BELGIUM</t>
  </si>
  <si>
    <t>$53,890</t>
  </si>
  <si>
    <t>BELIZE</t>
  </si>
  <si>
    <t>$6,630</t>
  </si>
  <si>
    <t>BENIN</t>
  </si>
  <si>
    <t>$1,400</t>
  </si>
  <si>
    <t>BOLIVIA</t>
  </si>
  <si>
    <t>$3,490</t>
  </si>
  <si>
    <t>BOTSWANA</t>
  </si>
  <si>
    <t>$7,430</t>
  </si>
  <si>
    <t>N/A</t>
  </si>
  <si>
    <t>BRAZIL</t>
  </si>
  <si>
    <t>$8,140</t>
  </si>
  <si>
    <t>BRUNEI DARUSSALAM</t>
  </si>
  <si>
    <t>$31,410</t>
  </si>
  <si>
    <t>BURKINA FASO</t>
  </si>
  <si>
    <t>$850</t>
  </si>
  <si>
    <t>BURUNDI</t>
  </si>
  <si>
    <t>$240</t>
  </si>
  <si>
    <t>CAMBODIA</t>
  </si>
  <si>
    <t>$1,690</t>
  </si>
  <si>
    <t>CAMEROON</t>
  </si>
  <si>
    <t>$1,640</t>
  </si>
  <si>
    <t>CANADA</t>
  </si>
  <si>
    <t>$52,960</t>
  </si>
  <si>
    <t>CENTRAL AFRICAN REPUBLIC</t>
  </si>
  <si>
    <t>$480</t>
  </si>
  <si>
    <t>CHAD</t>
  </si>
  <si>
    <t>$690</t>
  </si>
  <si>
    <t>CHILE</t>
  </si>
  <si>
    <t>$15,360</t>
  </si>
  <si>
    <t>COLOMBIA</t>
  </si>
  <si>
    <t>$6,500</t>
  </si>
  <si>
    <t>CONGO-BRAZZAVILLE (THE REPUBLIC OF CONGO)</t>
  </si>
  <si>
    <t xml:space="preserve"> $2,290 </t>
  </si>
  <si>
    <t>CONGO (DEMOCRATIC REPUBLIC OF THE CONGO)</t>
  </si>
  <si>
    <t xml:space="preserve"> $610 </t>
  </si>
  <si>
    <t>COOK ISLANDS</t>
  </si>
  <si>
    <t>$16,860</t>
  </si>
  <si>
    <t>COSTA RICA</t>
  </si>
  <si>
    <t>$12,920</t>
  </si>
  <si>
    <t>COTE D'IVOIRE</t>
  </si>
  <si>
    <t>$2,620</t>
  </si>
  <si>
    <t>CROATIA</t>
  </si>
  <si>
    <t>$19,600</t>
  </si>
  <si>
    <t>CURAÇAO</t>
  </si>
  <si>
    <t>$18,430</t>
  </si>
  <si>
    <t>CYPRUS</t>
  </si>
  <si>
    <t>CZECH REPUBLIC</t>
  </si>
  <si>
    <t>$26,100</t>
  </si>
  <si>
    <t>DENMARK</t>
  </si>
  <si>
    <t>$73,520</t>
  </si>
  <si>
    <t>DOMINICA</t>
  </si>
  <si>
    <t>$8,430</t>
  </si>
  <si>
    <t>DOMINICAN REPUBLIC</t>
  </si>
  <si>
    <t>$9,050</t>
  </si>
  <si>
    <t>ECUADOR</t>
  </si>
  <si>
    <t>$6,300</t>
  </si>
  <si>
    <t>EGYPT</t>
  </si>
  <si>
    <t>$4,100</t>
  </si>
  <si>
    <t>EL SALVADOR</t>
  </si>
  <si>
    <t>$4,720</t>
  </si>
  <si>
    <t>ESTONIA</t>
  </si>
  <si>
    <t>$27,120</t>
  </si>
  <si>
    <t xml:space="preserve">ESWATINI </t>
  </si>
  <si>
    <t>$9,830</t>
  </si>
  <si>
    <t>FIJI</t>
  </si>
  <si>
    <t>$5,390</t>
  </si>
  <si>
    <t>FINLAND</t>
  </si>
  <si>
    <t>$54,930</t>
  </si>
  <si>
    <t>FRANCE</t>
  </si>
  <si>
    <t>$45,290</t>
  </si>
  <si>
    <t>GAMBIA</t>
  </si>
  <si>
    <t>$800</t>
  </si>
  <si>
    <t>GEORGIA</t>
  </si>
  <si>
    <t>$5,600</t>
  </si>
  <si>
    <t>GERMANY</t>
  </si>
  <si>
    <t>$54,030</t>
  </si>
  <si>
    <t>GHANA</t>
  </si>
  <si>
    <t>$2,380</t>
  </si>
  <si>
    <t>GREECE</t>
  </si>
  <si>
    <t>$21,810</t>
  </si>
  <si>
    <t>GRENADA</t>
  </si>
  <si>
    <t>$9,070</t>
  </si>
  <si>
    <t>GUATEMALA</t>
  </si>
  <si>
    <t>$5,350</t>
  </si>
  <si>
    <t>GUINEA</t>
  </si>
  <si>
    <t>$1,190</t>
  </si>
  <si>
    <t>GUYANA</t>
  </si>
  <si>
    <t>$14,920</t>
  </si>
  <si>
    <t>HAITI</t>
  </si>
  <si>
    <t>$1,610</t>
  </si>
  <si>
    <t>HONDURAS</t>
  </si>
  <si>
    <t>$2,750</t>
  </si>
  <si>
    <t>HONG KONG</t>
  </si>
  <si>
    <t>$54,370</t>
  </si>
  <si>
    <t>HUNGARY</t>
  </si>
  <si>
    <t>$19,010</t>
  </si>
  <si>
    <t>ICELAND</t>
  </si>
  <si>
    <t>$68,660</t>
  </si>
  <si>
    <t>INDIA</t>
  </si>
  <si>
    <t>$2,390</t>
  </si>
  <si>
    <t>IRELAND</t>
  </si>
  <si>
    <t>$79,730</t>
  </si>
  <si>
    <t>ISRAEL</t>
  </si>
  <si>
    <t>$55,140</t>
  </si>
  <si>
    <t>ITALY</t>
  </si>
  <si>
    <t>$38,200</t>
  </si>
  <si>
    <t>JAMAICA</t>
  </si>
  <si>
    <t>$5,760</t>
  </si>
  <si>
    <t>JAPAN</t>
  </si>
  <si>
    <t>$42,440</t>
  </si>
  <si>
    <t>JORDAN</t>
  </si>
  <si>
    <t>$4,350</t>
  </si>
  <si>
    <t>KENYA</t>
  </si>
  <si>
    <t>$2,170</t>
  </si>
  <si>
    <t>KIRIBATI</t>
  </si>
  <si>
    <t>$2,810</t>
  </si>
  <si>
    <t>KOREA</t>
  </si>
  <si>
    <t>$32,900</t>
  </si>
  <si>
    <t>KUWAIT</t>
  </si>
  <si>
    <t>$40,600</t>
  </si>
  <si>
    <t>LATVIA</t>
  </si>
  <si>
    <t>$21,850</t>
  </si>
  <si>
    <t>LEBANON</t>
  </si>
  <si>
    <t>$4,970</t>
  </si>
  <si>
    <t>LESOTHO</t>
  </si>
  <si>
    <t>$1,230</t>
  </si>
  <si>
    <t>LIBERIA</t>
  </si>
  <si>
    <t>$680</t>
  </si>
  <si>
    <t>LIBYA</t>
  </si>
  <si>
    <t>$7,260</t>
  </si>
  <si>
    <t>LIECHTENSTEIN</t>
  </si>
  <si>
    <t>$116,600</t>
  </si>
  <si>
    <t>LUXEMBOURG</t>
  </si>
  <si>
    <t>$89,200</t>
  </si>
  <si>
    <t>MADAGASCAR</t>
  </si>
  <si>
    <t>$510</t>
  </si>
  <si>
    <t>MALAWI</t>
  </si>
  <si>
    <t>$640</t>
  </si>
  <si>
    <t>MALAYSIA</t>
  </si>
  <si>
    <t>$11,830</t>
  </si>
  <si>
    <t>MALDIVES</t>
  </si>
  <si>
    <t>$10,880</t>
  </si>
  <si>
    <t>MALTA</t>
  </si>
  <si>
    <t>$32,860</t>
  </si>
  <si>
    <t>MAURITANIA</t>
  </si>
  <si>
    <t>$2,080</t>
  </si>
  <si>
    <t>MAURITIUS</t>
  </si>
  <si>
    <t>$10,360</t>
  </si>
  <si>
    <t>MEXICO</t>
  </si>
  <si>
    <t>$10,820</t>
  </si>
  <si>
    <t>MONACO</t>
  </si>
  <si>
    <t>$240,535</t>
  </si>
  <si>
    <t>MONGOLIA</t>
  </si>
  <si>
    <t>$4,260</t>
  </si>
  <si>
    <t>MONTENEGRO</t>
  </si>
  <si>
    <t>$10,480</t>
  </si>
  <si>
    <t>MOZAMBIQUE</t>
  </si>
  <si>
    <t>$440</t>
  </si>
  <si>
    <t>MYANMAR</t>
  </si>
  <si>
    <t>$1,270</t>
  </si>
  <si>
    <t>NAMIBIA</t>
  </si>
  <si>
    <t>$5,010</t>
  </si>
  <si>
    <t>NEPAL</t>
  </si>
  <si>
    <t>$1,340</t>
  </si>
  <si>
    <t>NETHERLANDS</t>
  </si>
  <si>
    <t>$60,230</t>
  </si>
  <si>
    <t>NEW ZEALAND</t>
  </si>
  <si>
    <t>$49,090</t>
  </si>
  <si>
    <t>NICARAGUA</t>
  </si>
  <si>
    <t>$2,090</t>
  </si>
  <si>
    <t>NIGER</t>
  </si>
  <si>
    <t>$580</t>
  </si>
  <si>
    <t>NIGERIA</t>
  </si>
  <si>
    <t>$2,160</t>
  </si>
  <si>
    <t>NORWAY</t>
  </si>
  <si>
    <t>$95,520</t>
  </si>
  <si>
    <t>OMAN</t>
  </si>
  <si>
    <t>$20,020</t>
  </si>
  <si>
    <t>PAKISTAN</t>
  </si>
  <si>
    <t>$1,560</t>
  </si>
  <si>
    <t>PALESTINE</t>
  </si>
  <si>
    <t>$8,170</t>
  </si>
  <si>
    <t>PANAMA</t>
  </si>
  <si>
    <t>$16,960</t>
  </si>
  <si>
    <t>PAPUA NEW GUINEA</t>
  </si>
  <si>
    <t>$2,700</t>
  </si>
  <si>
    <t>PARAGUAY</t>
  </si>
  <si>
    <t>$5,920</t>
  </si>
  <si>
    <t>PERU</t>
  </si>
  <si>
    <t>$6,740</t>
  </si>
  <si>
    <t>PHILIPPINES</t>
  </si>
  <si>
    <t>$3,950</t>
  </si>
  <si>
    <t>POLAND</t>
  </si>
  <si>
    <t>$18,900</t>
  </si>
  <si>
    <t>PORTUGAL</t>
  </si>
  <si>
    <t>$25,950</t>
  </si>
  <si>
    <t>QATAR</t>
  </si>
  <si>
    <t>$70,120</t>
  </si>
  <si>
    <t>ROMANIA</t>
  </si>
  <si>
    <t>$15,570</t>
  </si>
  <si>
    <t>RUSSIA</t>
  </si>
  <si>
    <t>$12,830</t>
  </si>
  <si>
    <t>RWANDA</t>
  </si>
  <si>
    <t>$930</t>
  </si>
  <si>
    <t>SAN MARINO</t>
  </si>
  <si>
    <t>$47,120</t>
  </si>
  <si>
    <t>SENEGAL</t>
  </si>
  <si>
    <t>$1,620</t>
  </si>
  <si>
    <t>SIERRA LEONE</t>
  </si>
  <si>
    <t>$600</t>
  </si>
  <si>
    <t>SINGAPORE</t>
  </si>
  <si>
    <t>$67,200</t>
  </si>
  <si>
    <t>SLOVAK REPUBLIC</t>
  </si>
  <si>
    <t>$22,070</t>
  </si>
  <si>
    <t>SLOVENIA</t>
  </si>
  <si>
    <t>$29,590</t>
  </si>
  <si>
    <t>SOLOMON ISLANDS</t>
  </si>
  <si>
    <t>$2,210</t>
  </si>
  <si>
    <t>SOUTH AFRICA</t>
  </si>
  <si>
    <t>$6,780</t>
  </si>
  <si>
    <t>SOUTH SUDAN</t>
  </si>
  <si>
    <t>$1,040</t>
  </si>
  <si>
    <t>SPAIN</t>
  </si>
  <si>
    <t>$32,090</t>
  </si>
  <si>
    <t>SRI LANKA</t>
  </si>
  <si>
    <t>$3,610</t>
  </si>
  <si>
    <t>ST. KITTS AND NEVIS</t>
  </si>
  <si>
    <t>ST. LUCIA</t>
  </si>
  <si>
    <t>$12,400</t>
  </si>
  <si>
    <t>ST. VINCENT &amp; THE GRENADINES</t>
  </si>
  <si>
    <t>$9,110</t>
  </si>
  <si>
    <t>SUDAN</t>
  </si>
  <si>
    <t>$760</t>
  </si>
  <si>
    <t>SURINAME</t>
  </si>
  <si>
    <t>SWEDEN</t>
  </si>
  <si>
    <t>$63,500</t>
  </si>
  <si>
    <t>SWITZERLAND</t>
  </si>
  <si>
    <t>$95,490</t>
  </si>
  <si>
    <t>SYRIAN ARAB REPUBLIC</t>
  </si>
  <si>
    <t>$560</t>
  </si>
  <si>
    <t>TAIWAN</t>
  </si>
  <si>
    <t>$33,600</t>
  </si>
  <si>
    <t>TANZANIA</t>
  </si>
  <si>
    <t>$1,200</t>
  </si>
  <si>
    <t>THAILAND</t>
  </si>
  <si>
    <t>$7,230</t>
  </si>
  <si>
    <t>TOGO</t>
  </si>
  <si>
    <t>$1,010</t>
  </si>
  <si>
    <t>TONGA</t>
  </si>
  <si>
    <t>$4,930</t>
  </si>
  <si>
    <t>TRINIDAD AND TOBAGO</t>
  </si>
  <si>
    <t>$16,190</t>
  </si>
  <si>
    <t>TUNISIA</t>
  </si>
  <si>
    <t>$3,830</t>
  </si>
  <si>
    <t>TURKEY</t>
  </si>
  <si>
    <t>$10,640</t>
  </si>
  <si>
    <t>UGANDA</t>
  </si>
  <si>
    <t>UKRAINE</t>
  </si>
  <si>
    <t>UNITED ARAB EMIRATES</t>
  </si>
  <si>
    <t>$49,160</t>
  </si>
  <si>
    <t>UNITED KINGDOM</t>
  </si>
  <si>
    <t>$49,240</t>
  </si>
  <si>
    <t>UNITED STATES OF AMERICA</t>
  </si>
  <si>
    <t>$76,770</t>
  </si>
  <si>
    <t>VENEZUELA</t>
  </si>
  <si>
    <t>$1,826</t>
  </si>
  <si>
    <t>YEMEN</t>
  </si>
  <si>
    <t>$840</t>
  </si>
  <si>
    <t>ZAMBIA</t>
  </si>
  <si>
    <t>$1,240</t>
  </si>
  <si>
    <t>ZIMBABWE</t>
  </si>
  <si>
    <t>$1,710</t>
  </si>
  <si>
    <t>TOTAL</t>
  </si>
  <si>
    <t>المجموع الكلي</t>
  </si>
  <si>
    <t>Proposed Motion 1.8 (WAGGGS Wealth Bands)</t>
  </si>
  <si>
    <t>Percentage of Fees Paid</t>
  </si>
  <si>
    <t>Rate-per-Member Fee Model - Baseline (Adjusted RPM - currently GBP 0.52 is the standard RPM) x  Wealth Band Discount x Census) (GBP)</t>
  </si>
  <si>
    <t>Proposed Motion 1.9 (Membership caps: Bands 1 &gt;100k, Bands 2 &amp; 3 &gt;250k, Bands 4 &amp; 5 &gt;500k, Bands 6 &amp; 7 &gt;1M and Band  8 &gt;1.5M) (GBP)</t>
  </si>
  <si>
    <t>Proposed Motion 1.2 (25% Associate discount) (GBP)</t>
  </si>
  <si>
    <t>Proposed Motion 1.5 (Min / Max RPM £0.01-£1) (GBP)</t>
  </si>
  <si>
    <t>Existing Policy (Min contribution Full - £170 and Associate - £85) (GBP)</t>
  </si>
  <si>
    <t>Organisation Membre</t>
  </si>
  <si>
    <t>Proposition de motion 1.8 (bandes de richesse de l'AMGE)</t>
  </si>
  <si>
    <t>Pourcentage des redevances payées</t>
  </si>
  <si>
    <t>Modèle de tarification par membre - Base (RPM ajusté - actuellement 0,52 GBP est le RPM standard) x Remise de la bande de richesse x Recensement) (GBP)</t>
  </si>
  <si>
    <t>Proposition de motion 1.9 (Plafonds d'adhésion : Bandes 1 &gt;100k, Bandes 2 &amp; 3 &gt;250k, Bandes 4 &amp; 5 &gt;500k, Bandes 6 &amp; 7 &gt;1M et Bande 8 &gt;1.5M) (GBP)</t>
  </si>
  <si>
    <t>Proposition de motion 1.2 (25% de réduction pour les associés) (GBP)</t>
  </si>
  <si>
    <t>Proposition de motion 1.5 (Min / Max RPM £0.01-£1) (GBP)</t>
  </si>
  <si>
    <t>Organización Miembro</t>
  </si>
  <si>
    <t>Titular o asociada</t>
  </si>
  <si>
    <t>Moción propuesta 1.8 (Bandas de riqueza de la AMGS)</t>
  </si>
  <si>
    <t xml:space="preserve">Porcentaje de cuota de afiliacion a pagar </t>
  </si>
  <si>
    <t>Modelo de cuota por afiliado - Base (RPM ajustado - actualmente 0,52 GBP es el RPM estándar) x Descuento por banda de riqueza x Censo) (GBP)</t>
  </si>
  <si>
    <t>Moción propuesta 1.9 (Límites de afiliación: Bandas 1 &gt;100k, Bandas 2 y 3 &gt;250k, Bandas 4 y 5 &gt;500k, Bandas 6 y 7 &gt;1M y Banda 8 &gt;1,5M) (GBP)</t>
  </si>
  <si>
    <t>Moción propuesta 1.2 (25% descuento Asociados) (GBP)</t>
  </si>
  <si>
    <t>Moción propuesta 1,5 (RPM mín./máx. £0,01-£1) (GBP)</t>
  </si>
  <si>
    <t>Política existente (contribución mínima: completa - £170 y asociada - £85) (GBP)</t>
  </si>
  <si>
    <t>عضو كامل أو منتسب</t>
  </si>
  <si>
    <t>الاقتراح المقترح 1.8 (نطاقات الثروة للرابطة العالمية للمرشدات وفتيات الكشافة)</t>
  </si>
  <si>
    <t>النسبة المئوية للرسوم المدفوعة</t>
  </si>
  <si>
    <t>نموذج رسوم المعدل لكل عضو - خط الأساس (خط الأساس (المعدل في كل ألف دورة في الدقيقة - حاليًا 0.52 جنيه إسترليني هو المعدل القياسي في كل ألف دورة في الدقيقة) × خصم نطاق الثروة × التعداد) (بالجنيه الإسترليني)</t>
  </si>
  <si>
    <t>الاقتراح 1-9 المقترح (الحدود القصوى للعضوية: النطاقات 1 &gt; 100 ألف، والنطاقان 2 و3 &gt; 250 ألف، والنطاقان 4 و5 &gt; 500 ألف، والنطاقان 6 و7 &gt; مليون، والنطاق 8 &gt; 1.9 مليون) (بالجنيه الإسترليني)</t>
  </si>
  <si>
    <t>الحركة المقترحة 1.2 (خصم 25٪ من المنتسبين) (بالجنيه الإسترليني)</t>
  </si>
  <si>
    <t>الحركة المقترحة 1.5 (الحد الأدنى/الأقصى للعدد في الدقيقة 0.01 جنيه إسترليني - 1 جنيه إسترليني) (بالجنيه الإسترليني)</t>
  </si>
  <si>
    <t>البوليصة الحالية (الحد الأدنى للمساهمة الكاملة - 170 جنيهًا إسترلينيًا والمشترك - 85 جنيهًا إسترلينيًا) (بالجنيه الإسترليني)</t>
  </si>
  <si>
    <t xml:space="preserve">$6,770 </t>
  </si>
  <si>
    <t>Key</t>
  </si>
  <si>
    <t xml:space="preserve">$3,920 </t>
  </si>
  <si>
    <t xml:space="preserve">$19,050 </t>
  </si>
  <si>
    <t xml:space="preserve">Cells highlighted in blue show where an adjustment has resulted in a change in fee. </t>
  </si>
  <si>
    <t xml:space="preserve">$11,590 </t>
  </si>
  <si>
    <t xml:space="preserve">MOs currently suspended. No census data received in 2024, so using last submitted numbers. </t>
  </si>
  <si>
    <t xml:space="preserve">$5,960 </t>
  </si>
  <si>
    <t xml:space="preserve">$33,410 </t>
  </si>
  <si>
    <t>Clé</t>
  </si>
  <si>
    <t xml:space="preserve">$60,840 </t>
  </si>
  <si>
    <t xml:space="preserve">$55,720 </t>
  </si>
  <si>
    <t xml:space="preserve">Les cellules surlignées en bleu indiquent les cas où un ajustement a entraîné une modification de la redevance. </t>
  </si>
  <si>
    <t xml:space="preserve">$5,660 </t>
  </si>
  <si>
    <t xml:space="preserve">Les OM sont actuellement suspendues. Aucune donnée de recensement n'ayant été reçue en 2024, nous utilisons les derniers chiffres communiqués. </t>
  </si>
  <si>
    <t xml:space="preserve">$31,520 </t>
  </si>
  <si>
    <t xml:space="preserve">$27,720 </t>
  </si>
  <si>
    <t>Clave</t>
  </si>
  <si>
    <t xml:space="preserve">$2,820 </t>
  </si>
  <si>
    <t xml:space="preserve">$19,490 </t>
  </si>
  <si>
    <t xml:space="preserve">Las casillas resaltadas en celeste muestran dónde un ajuste ha dado lugar a un cambio en la tasa de afiliacion. </t>
  </si>
  <si>
    <t xml:space="preserve">$7,210 </t>
  </si>
  <si>
    <t xml:space="preserve">MOs actualmente suspendidas. No se han recibido datos del censo en 2024, por lo que se utilizan las últimas cifras presentadas. </t>
  </si>
  <si>
    <t xml:space="preserve">$53,890 </t>
  </si>
  <si>
    <t xml:space="preserve">$6,630 </t>
  </si>
  <si>
    <t>المفتاح</t>
  </si>
  <si>
    <t xml:space="preserve">$1,400 </t>
  </si>
  <si>
    <t xml:space="preserve">$3,490 </t>
  </si>
  <si>
    <t xml:space="preserve">تُظهر الخلايا المظللة باللون الأزرق حيث أدى التعديل إلى تغيير في الرسوم. </t>
  </si>
  <si>
    <t xml:space="preserve"> $7,430 </t>
  </si>
  <si>
    <t xml:space="preserve">MOs معلقة حالياً. لم ترد بيانات التعداد السكاني في عام 2024، لذلك باستخدام آخر الأرقام المقدمة. </t>
  </si>
  <si>
    <t xml:space="preserve">$8,140 </t>
  </si>
  <si>
    <t xml:space="preserve">$31,410 </t>
  </si>
  <si>
    <t xml:space="preserve">$850 </t>
  </si>
  <si>
    <t xml:space="preserve">$240 </t>
  </si>
  <si>
    <t xml:space="preserve">$1,690 </t>
  </si>
  <si>
    <t xml:space="preserve"> $1,640 </t>
  </si>
  <si>
    <t xml:space="preserve">$52,960 </t>
  </si>
  <si>
    <t xml:space="preserve">$480 </t>
  </si>
  <si>
    <t xml:space="preserve">$690 </t>
  </si>
  <si>
    <t xml:space="preserve">$15,360 </t>
  </si>
  <si>
    <t xml:space="preserve">$6,500 </t>
  </si>
  <si>
    <t xml:space="preserve">$2,290 </t>
  </si>
  <si>
    <t xml:space="preserve">$610 </t>
  </si>
  <si>
    <t xml:space="preserve">$16,860 </t>
  </si>
  <si>
    <t xml:space="preserve">$12,920 </t>
  </si>
  <si>
    <t xml:space="preserve">$2,620 </t>
  </si>
  <si>
    <t xml:space="preserve">$19,600 </t>
  </si>
  <si>
    <t xml:space="preserve">$18,430 </t>
  </si>
  <si>
    <t xml:space="preserve">$26,100 </t>
  </si>
  <si>
    <t xml:space="preserve">$73,520 </t>
  </si>
  <si>
    <t xml:space="preserve">$8,430 </t>
  </si>
  <si>
    <t xml:space="preserve">$9,050 </t>
  </si>
  <si>
    <t xml:space="preserve">$6,300 </t>
  </si>
  <si>
    <t xml:space="preserve">$4,100 </t>
  </si>
  <si>
    <t xml:space="preserve">$4,720 </t>
  </si>
  <si>
    <t xml:space="preserve">$27,120 </t>
  </si>
  <si>
    <t xml:space="preserve">$9,830 </t>
  </si>
  <si>
    <t xml:space="preserve">$5,390 </t>
  </si>
  <si>
    <t xml:space="preserve">$54,930 </t>
  </si>
  <si>
    <t xml:space="preserve">$45,290 </t>
  </si>
  <si>
    <t xml:space="preserve">$800 </t>
  </si>
  <si>
    <t xml:space="preserve">$5,600 </t>
  </si>
  <si>
    <t xml:space="preserve">$54,030 </t>
  </si>
  <si>
    <t xml:space="preserve">$2,380 </t>
  </si>
  <si>
    <t xml:space="preserve">$21,810 </t>
  </si>
  <si>
    <t xml:space="preserve">$9,070 </t>
  </si>
  <si>
    <t xml:space="preserve">$5,350 </t>
  </si>
  <si>
    <t xml:space="preserve">$1,190 </t>
  </si>
  <si>
    <t xml:space="preserve">$14,920 </t>
  </si>
  <si>
    <t xml:space="preserve">$1,610 </t>
  </si>
  <si>
    <t xml:space="preserve">$2,750 </t>
  </si>
  <si>
    <t xml:space="preserve">$54,370 </t>
  </si>
  <si>
    <t xml:space="preserve"> $19,010 </t>
  </si>
  <si>
    <t xml:space="preserve">$68,660 </t>
  </si>
  <si>
    <t xml:space="preserve">$2,390 </t>
  </si>
  <si>
    <t xml:space="preserve">$79,730 </t>
  </si>
  <si>
    <t xml:space="preserve">$55,140 </t>
  </si>
  <si>
    <t xml:space="preserve">$38,200 </t>
  </si>
  <si>
    <t xml:space="preserve">$5,760 </t>
  </si>
  <si>
    <t xml:space="preserve">$42,440 </t>
  </si>
  <si>
    <t xml:space="preserve">$4,350 </t>
  </si>
  <si>
    <t xml:space="preserve">$2,170 </t>
  </si>
  <si>
    <t xml:space="preserve">$2,810 </t>
  </si>
  <si>
    <t xml:space="preserve">$32,900 </t>
  </si>
  <si>
    <t xml:space="preserve">$40,600 </t>
  </si>
  <si>
    <t xml:space="preserve">$21,850 </t>
  </si>
  <si>
    <t xml:space="preserve">$4,970 </t>
  </si>
  <si>
    <t xml:space="preserve">$1,230 </t>
  </si>
  <si>
    <t xml:space="preserve">$680 </t>
  </si>
  <si>
    <t xml:space="preserve">$7,260 </t>
  </si>
  <si>
    <t xml:space="preserve">$116,600 </t>
  </si>
  <si>
    <t xml:space="preserve">$89,200 </t>
  </si>
  <si>
    <t xml:space="preserve">$510 </t>
  </si>
  <si>
    <t xml:space="preserve">$640 </t>
  </si>
  <si>
    <t xml:space="preserve">$11,830 </t>
  </si>
  <si>
    <t xml:space="preserve">$10,880 </t>
  </si>
  <si>
    <t xml:space="preserve">$32,860 </t>
  </si>
  <si>
    <t xml:space="preserve">$2,080 </t>
  </si>
  <si>
    <t xml:space="preserve">$10,360 </t>
  </si>
  <si>
    <t xml:space="preserve">$10,820 </t>
  </si>
  <si>
    <t xml:space="preserve">$240,535 </t>
  </si>
  <si>
    <t xml:space="preserve">$4,260 </t>
  </si>
  <si>
    <t xml:space="preserve">$10,480 </t>
  </si>
  <si>
    <t xml:space="preserve">$440 </t>
  </si>
  <si>
    <t xml:space="preserve"> $1,270 </t>
  </si>
  <si>
    <t xml:space="preserve">$5,010 </t>
  </si>
  <si>
    <t xml:space="preserve">$1,340 </t>
  </si>
  <si>
    <t xml:space="preserve">$60,230 </t>
  </si>
  <si>
    <t xml:space="preserve">$49,090 </t>
  </si>
  <si>
    <t xml:space="preserve">$2,090 </t>
  </si>
  <si>
    <t xml:space="preserve">$580 </t>
  </si>
  <si>
    <t xml:space="preserve">$2,160 </t>
  </si>
  <si>
    <t xml:space="preserve">$95,520 </t>
  </si>
  <si>
    <t xml:space="preserve">$20,020 </t>
  </si>
  <si>
    <t xml:space="preserve">$1,560 </t>
  </si>
  <si>
    <t xml:space="preserve">$8,170 </t>
  </si>
  <si>
    <t xml:space="preserve">$16,960 </t>
  </si>
  <si>
    <t xml:space="preserve">$2,700 </t>
  </si>
  <si>
    <t xml:space="preserve">$5,920 </t>
  </si>
  <si>
    <t xml:space="preserve">$6,740 </t>
  </si>
  <si>
    <t xml:space="preserve">$3,950 </t>
  </si>
  <si>
    <t xml:space="preserve">$18,900 </t>
  </si>
  <si>
    <t xml:space="preserve">$25,950 </t>
  </si>
  <si>
    <t xml:space="preserve">$70,120 </t>
  </si>
  <si>
    <t xml:space="preserve">$15,570 </t>
  </si>
  <si>
    <t xml:space="preserve">$12,830 </t>
  </si>
  <si>
    <t xml:space="preserve">$930 </t>
  </si>
  <si>
    <t xml:space="preserve">$47,120 </t>
  </si>
  <si>
    <t xml:space="preserve">$1,620 </t>
  </si>
  <si>
    <t xml:space="preserve">$600 </t>
  </si>
  <si>
    <t xml:space="preserve">$67,200 </t>
  </si>
  <si>
    <t xml:space="preserve">$22,070 </t>
  </si>
  <si>
    <t xml:space="preserve">$29,590 </t>
  </si>
  <si>
    <t xml:space="preserve">$2,210 </t>
  </si>
  <si>
    <t xml:space="preserve">$6,780 </t>
  </si>
  <si>
    <t xml:space="preserve">$1,040 </t>
  </si>
  <si>
    <t xml:space="preserve">$32,090 </t>
  </si>
  <si>
    <t xml:space="preserve">$3,610 </t>
  </si>
  <si>
    <t xml:space="preserve">$12,400 </t>
  </si>
  <si>
    <t xml:space="preserve">$9,110 </t>
  </si>
  <si>
    <t xml:space="preserve"> $760 </t>
  </si>
  <si>
    <t xml:space="preserve">$63,500 </t>
  </si>
  <si>
    <t xml:space="preserve">$95,490 </t>
  </si>
  <si>
    <t xml:space="preserve">$560 </t>
  </si>
  <si>
    <t xml:space="preserve">$33,600 </t>
  </si>
  <si>
    <t xml:space="preserve">$1,200 </t>
  </si>
  <si>
    <t xml:space="preserve">$7,230 </t>
  </si>
  <si>
    <t xml:space="preserve">$1,010 </t>
  </si>
  <si>
    <t xml:space="preserve">$4,930 </t>
  </si>
  <si>
    <t xml:space="preserve">$16,190 </t>
  </si>
  <si>
    <t xml:space="preserve">$3,830 </t>
  </si>
  <si>
    <t xml:space="preserve">$10,640 </t>
  </si>
  <si>
    <t xml:space="preserve">$49,160 </t>
  </si>
  <si>
    <t xml:space="preserve">$49,240 </t>
  </si>
  <si>
    <t xml:space="preserve">$76,770 </t>
  </si>
  <si>
    <t xml:space="preserve">$1,826 </t>
  </si>
  <si>
    <t xml:space="preserve">$840 </t>
  </si>
  <si>
    <t xml:space="preserve">$1,240 </t>
  </si>
  <si>
    <t xml:space="preserve">$1,710 </t>
  </si>
  <si>
    <t>Proposed WAGGGS Wealth Band</t>
  </si>
  <si>
    <t>Percentage of fees paid</t>
  </si>
  <si>
    <t>USD</t>
  </si>
  <si>
    <t>Notes</t>
  </si>
  <si>
    <t>Proposition de la bande de richesse de l'AMGE</t>
  </si>
  <si>
    <t xml:space="preserve"> Propuesta de bandas de riqueza de la AMGS</t>
  </si>
  <si>
    <t>Porcentaje de cuotas pagadas</t>
  </si>
  <si>
    <t>Notas</t>
  </si>
  <si>
    <t>رمز نطاق الثروة التابع للجمعية العالمية للمرشدات وفتيات الكشافة</t>
  </si>
  <si>
    <t>دولار أمريكي</t>
  </si>
  <si>
    <t>الملاحظات</t>
  </si>
  <si>
    <t>World Bank Low Income -lower 50%</t>
  </si>
  <si>
    <t>Banque mondiale Faible revenu - 50 % les plus bas</t>
  </si>
  <si>
    <t>Banco Mundial Renta baja - 50% inferior</t>
  </si>
  <si>
    <t>البنك الدولي لأصحاب الدخل المنخفض - الأدنى 50%</t>
  </si>
  <si>
    <t>$569-$1,135</t>
  </si>
  <si>
    <t>World Bank Low Income - upper 50%</t>
  </si>
  <si>
    <t>Banque mondiale Faible revenu - 50 % supérieur</t>
  </si>
  <si>
    <t>Banco Mundial Renta baja - 50% superior</t>
  </si>
  <si>
    <t>البنك الدولي لأصحاب الدخل المنخفض - الأعلى 50%</t>
  </si>
  <si>
    <t>$1,136-$4,465</t>
  </si>
  <si>
    <t>As per World Bank</t>
  </si>
  <si>
    <t>Selon la Banque mondiale</t>
  </si>
  <si>
    <t>Según el Banco Mundial</t>
  </si>
  <si>
    <t>وفقًا للبنك الدولي</t>
  </si>
  <si>
    <t>$4,466-$6,923</t>
  </si>
  <si>
    <t>World Bank Upper Middle - lowest 50%</t>
  </si>
  <si>
    <t>Banco Mundial Medio superior - 50% inferior</t>
  </si>
  <si>
    <t>البنك الدولي – الدخل المتوسط الأعلى - الأدنى 50%</t>
  </si>
  <si>
    <t>$6,924-$13,845</t>
  </si>
  <si>
    <t>World Bank Upper Middle - upper 50%</t>
  </si>
  <si>
    <t>Banque mondiale Moyenne supérieure - 50% supérieure</t>
  </si>
  <si>
    <t>Banco Mundial Superior Medio - superior 50%</t>
  </si>
  <si>
    <t>البنك الدولي فوق المتوسط - الأعلى 50%</t>
  </si>
  <si>
    <t>$13,846-$27,690</t>
  </si>
  <si>
    <t xml:space="preserve">2 x World Bank High Income </t>
  </si>
  <si>
    <t xml:space="preserve">2 x Banque mondiale - Revenu élevé </t>
  </si>
  <si>
    <t xml:space="preserve">2 x Banco Mundial Renta Alta </t>
  </si>
  <si>
    <t xml:space="preserve">2 × البنك الدولي لأصحاب الدخل المرتفع </t>
  </si>
  <si>
    <t>$27,691-$55,382</t>
  </si>
  <si>
    <t xml:space="preserve">2 to 4 x World Bank High Income </t>
  </si>
  <si>
    <t xml:space="preserve">2 à 4 x Banque mondiale Revenu élevé </t>
  </si>
  <si>
    <t xml:space="preserve">2 a 4 x Banco Mundial Renta alta </t>
  </si>
  <si>
    <t xml:space="preserve">2x إلى 4x الدخل المرتفع للبنك الدولي </t>
  </si>
  <si>
    <t>&gt;$55,383</t>
  </si>
  <si>
    <t xml:space="preserve">&gt; 4 x World Bank High Income </t>
  </si>
  <si>
    <t xml:space="preserve">&gt; 4 x Banque mondiale - Revenu élevé </t>
  </si>
  <si>
    <t xml:space="preserve">&gt; 4 x Banco Mundial Renta alta </t>
  </si>
  <si>
    <t>&gt; 4 × البنك الدولي لأصحاب الدخل المرتفع</t>
  </si>
  <si>
    <t>Census Band Fee Model - Baseline (GBP)</t>
  </si>
  <si>
    <t xml:space="preserve">الإحصاء / Census /Recensement / Censo  </t>
  </si>
  <si>
    <t xml:space="preserve">نطاق الثروة </t>
  </si>
  <si>
    <t>&lt;1000</t>
  </si>
  <si>
    <t>Modelo de cuota por banda censal - Base (GBP)</t>
  </si>
  <si>
    <t>1,001-5,000</t>
  </si>
  <si>
    <t>نموذج رسوم نطاق التعداد - خط الأساس (بالجنيه الإسترليني)</t>
  </si>
  <si>
    <t>5,001-10,000</t>
  </si>
  <si>
    <t>10,001-20,000</t>
  </si>
  <si>
    <t>20,001-30,000</t>
  </si>
  <si>
    <t>30,001-50,000</t>
  </si>
  <si>
    <t>50,001-100,000</t>
  </si>
  <si>
    <t>100,001-250,000</t>
  </si>
  <si>
    <t>250,001-500,000</t>
  </si>
  <si>
    <t>500,001-1,000,000</t>
  </si>
  <si>
    <t>+</t>
  </si>
  <si>
    <t xml:space="preserve">PER EACH EXTRA 100,000 </t>
  </si>
  <si>
    <t>Full</t>
  </si>
  <si>
    <t xml:space="preserve">$568 </t>
  </si>
  <si>
    <t>$569-1,135</t>
  </si>
  <si>
    <t>$1,136-4,465</t>
  </si>
  <si>
    <t>$4,466-6,923</t>
  </si>
  <si>
    <t>$6,924-13,845</t>
  </si>
  <si>
    <t>$13,846-27,690</t>
  </si>
  <si>
    <t>$27,691-55,382</t>
  </si>
  <si>
    <t>$&gt;55,383</t>
  </si>
  <si>
    <t>Modèle de cotisation existant (2025 - utilise le recensement de 2023 et les ajustements existants)</t>
  </si>
  <si>
    <t>Différence par rapport au modèle de cotisation existant</t>
  </si>
  <si>
    <t>Différence par rapport au modèle de costisation existant</t>
  </si>
  <si>
    <t>Modèle de cotisation par tarif par membre (recensement de 2024 et ajustements proposés)</t>
  </si>
  <si>
    <t>Modèle de cotisation par tranche de recensement (recensement de 2024 et ajustements proposés)</t>
  </si>
  <si>
    <t>Tarif par membre (TPM) (GBP)</t>
  </si>
  <si>
    <t>Proposition de motion 1.5 (Min / Max TPM £0.01-£1) (GBP)</t>
  </si>
  <si>
    <t>Pourcentage de cotisation payé</t>
  </si>
  <si>
    <t>Banque mondiale Supérieur Moyen - inférieur 50 %</t>
  </si>
  <si>
    <t>Proposition de motion 1.8 (tranches de richesse de l'AMGE)</t>
  </si>
  <si>
    <t>Modèle cotisation par tranche de recensement - Base de référence (GBP)</t>
  </si>
  <si>
    <t>Politique existante (contribution minimale pour les OM titulaires - £170 et pour les associés - £85) (GBP)</t>
  </si>
  <si>
    <t xml:space="preserve">Wealth Band / Tranche de richesse / Riqueza Banda / </t>
  </si>
  <si>
    <t xml:space="preserve">Wealth Band / Tranches de richesse / Riqueza Banda 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</si>
</sst>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£&quot;#,##0_);[Red]\(&quot;£&quot;#,##0\)"/>
    <numFmt numFmtId="165" formatCode="&quot;£&quot;#,##0.00_);[Red]\(&quot;£&quot;#,##0.00\)"/>
    <numFmt numFmtId="166" formatCode="_(&quot;£&quot;* #,##0.00_);_(&quot;£&quot;* \(#,##0.00\);_(&quot;£&quot;* &quot;-&quot;??_);_(@_)"/>
    <numFmt numFmtId="167" formatCode="_-[$£-809]* #,##0.00_-;\-[$£-809]* #,##0.00_-;_-[$£-809]* &quot;-&quot;??_-;_-@_-"/>
    <numFmt numFmtId="168" formatCode="_-[$£-809]* #,##0_-;\-[$£-809]* #,##0_-;_-[$£-809]* &quot;-&quot;??_-;_-@_-"/>
    <numFmt numFmtId="169" formatCode="&quot;$&quot;#,##0.00"/>
    <numFmt numFmtId="170" formatCode="_-[$£-809]* #,##0_-;\-[$£-809]* #,##0_-;_-[$£-809]* &quot;-&quot;_-;_-@_-"/>
    <numFmt numFmtId="171" formatCode="[$£-809]#,##0"/>
    <numFmt numFmtId="172" formatCode="&quot;$&quot;#,##0"/>
  </numFmts>
  <fonts count="20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i/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1"/>
      <color rgb="FF000000"/>
      <name val="Aptos Narrow"/>
      <scheme val="minor"/>
    </font>
    <font>
      <b/>
      <u val="double"/>
      <sz val="11"/>
      <color rgb="FF000000"/>
      <name val="Aptos Narrow"/>
      <family val="2"/>
      <scheme val="minor"/>
    </font>
    <font>
      <sz val="10"/>
      <color rgb="FF2A255E"/>
      <name val="Lato"/>
      <family val="2"/>
    </font>
    <font>
      <sz val="11"/>
      <color rgb="FF000000"/>
      <name val="Aptos Narrow"/>
      <scheme val="minor"/>
    </font>
    <font>
      <sz val="10"/>
      <name val="Arial"/>
      <family val="2"/>
    </font>
    <font>
      <b/>
      <sz val="12"/>
      <color theme="1"/>
      <name val="Calibri"/>
    </font>
    <font>
      <sz val="12"/>
      <color theme="1"/>
      <name val="Calibri"/>
    </font>
    <font>
      <b/>
      <u val="double"/>
      <sz val="12"/>
      <color theme="1"/>
      <name val="Calibri"/>
    </font>
    <font>
      <sz val="11"/>
      <name val="Aptos Narrow"/>
      <family val="2"/>
      <scheme val="minor"/>
    </font>
    <font>
      <sz val="12"/>
      <color theme="0"/>
      <name val="Calibri"/>
    </font>
    <font>
      <sz val="12"/>
      <color rgb="FF000000"/>
      <name val="Aptos Narrow"/>
      <family val="2"/>
      <scheme val="minor"/>
    </font>
    <font>
      <sz val="11"/>
      <color rgb="FF000000"/>
      <name val="Calibri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D0D0D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0E6F5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EE8D7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DA00"/>
        <bgColor indexed="64"/>
      </patternFill>
    </fill>
    <fill>
      <patternFill patternType="solid">
        <fgColor rgb="FF50B6B7"/>
        <bgColor indexed="64"/>
      </patternFill>
    </fill>
    <fill>
      <patternFill patternType="solid">
        <fgColor rgb="FF383570"/>
        <bgColor indexed="64"/>
      </patternFill>
    </fill>
    <fill>
      <patternFill patternType="solid">
        <fgColor theme="0"/>
        <bgColor rgb="FF000000"/>
      </patternFill>
    </fill>
  </fills>
  <borders count="5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10" fillId="0" borderId="0"/>
  </cellStyleXfs>
  <cellXfs count="299">
    <xf numFmtId="0" fontId="0" fillId="0" borderId="0" xfId="0"/>
    <xf numFmtId="0" fontId="2" fillId="0" borderId="0" xfId="0" applyFont="1"/>
    <xf numFmtId="164" fontId="2" fillId="3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 applyAlignment="1">
      <alignment horizontal="center" vertical="center"/>
    </xf>
    <xf numFmtId="0" fontId="2" fillId="0" borderId="9" xfId="0" applyFont="1" applyBorder="1"/>
    <xf numFmtId="0" fontId="2" fillId="4" borderId="8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/>
    <xf numFmtId="0" fontId="2" fillId="0" borderId="6" xfId="0" applyFont="1" applyBorder="1"/>
    <xf numFmtId="164" fontId="2" fillId="2" borderId="2" xfId="0" applyNumberFormat="1" applyFont="1" applyFill="1" applyBorder="1" applyAlignment="1">
      <alignment horizontal="center" vertical="center"/>
    </xf>
    <xf numFmtId="0" fontId="2" fillId="0" borderId="11" xfId="0" applyFont="1" applyBorder="1"/>
    <xf numFmtId="0" fontId="2" fillId="0" borderId="9" xfId="0" applyFont="1" applyBorder="1" applyAlignment="1">
      <alignment horizontal="right" vertical="center" readingOrder="2"/>
    </xf>
    <xf numFmtId="9" fontId="2" fillId="0" borderId="2" xfId="0" applyNumberFormat="1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7" fillId="0" borderId="13" xfId="0" applyFont="1" applyBorder="1" applyAlignment="1">
      <alignment horizontal="right" vertical="center" readingOrder="2"/>
    </xf>
    <xf numFmtId="0" fontId="2" fillId="5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 readingOrder="2"/>
    </xf>
    <xf numFmtId="0" fontId="4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right" vertical="center" readingOrder="2"/>
    </xf>
    <xf numFmtId="0" fontId="2" fillId="0" borderId="14" xfId="0" applyFont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164" fontId="2" fillId="3" borderId="21" xfId="0" applyNumberFormat="1" applyFont="1" applyFill="1" applyBorder="1" applyAlignment="1">
      <alignment horizontal="center" vertical="center" wrapText="1"/>
    </xf>
    <xf numFmtId="164" fontId="2" fillId="3" borderId="21" xfId="0" applyNumberFormat="1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3" fontId="5" fillId="3" borderId="23" xfId="0" applyNumberFormat="1" applyFont="1" applyFill="1" applyBorder="1" applyAlignment="1">
      <alignment horizontal="center" vertical="center"/>
    </xf>
    <xf numFmtId="164" fontId="5" fillId="3" borderId="23" xfId="0" applyNumberFormat="1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3" borderId="19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164" fontId="2" fillId="2" borderId="21" xfId="0" applyNumberFormat="1" applyFont="1" applyFill="1" applyBorder="1" applyAlignment="1">
      <alignment horizontal="center" vertical="center" wrapText="1"/>
    </xf>
    <xf numFmtId="164" fontId="2" fillId="2" borderId="21" xfId="0" applyNumberFormat="1" applyFont="1" applyFill="1" applyBorder="1" applyAlignment="1">
      <alignment horizontal="center" vertical="center"/>
    </xf>
    <xf numFmtId="164" fontId="2" fillId="3" borderId="22" xfId="0" applyNumberFormat="1" applyFont="1" applyFill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/>
    </xf>
    <xf numFmtId="3" fontId="8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8" fillId="6" borderId="2" xfId="0" applyNumberFormat="1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9" fontId="2" fillId="5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readingOrder="2"/>
    </xf>
    <xf numFmtId="0" fontId="2" fillId="0" borderId="2" xfId="0" applyFont="1" applyBorder="1" applyAlignment="1">
      <alignment horizontal="right" vertical="center" wrapText="1" readingOrder="2"/>
    </xf>
    <xf numFmtId="9" fontId="2" fillId="3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 readingOrder="2"/>
    </xf>
    <xf numFmtId="9" fontId="2" fillId="0" borderId="32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wrapText="1" readingOrder="2"/>
    </xf>
    <xf numFmtId="0" fontId="2" fillId="0" borderId="0" xfId="0" applyFont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164" fontId="2" fillId="9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10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165" fontId="2" fillId="0" borderId="40" xfId="0" applyNumberFormat="1" applyFont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3" fontId="2" fillId="0" borderId="42" xfId="0" applyNumberFormat="1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164" fontId="2" fillId="0" borderId="42" xfId="0" applyNumberFormat="1" applyFont="1" applyBorder="1" applyAlignment="1">
      <alignment horizontal="center" vertical="center" wrapText="1"/>
    </xf>
    <xf numFmtId="164" fontId="2" fillId="3" borderId="42" xfId="0" applyNumberFormat="1" applyFont="1" applyFill="1" applyBorder="1" applyAlignment="1">
      <alignment horizontal="center" vertical="center" wrapText="1"/>
    </xf>
    <xf numFmtId="164" fontId="2" fillId="3" borderId="42" xfId="0" applyNumberFormat="1" applyFont="1" applyFill="1" applyBorder="1" applyAlignment="1">
      <alignment horizontal="center" vertical="center"/>
    </xf>
    <xf numFmtId="165" fontId="2" fillId="0" borderId="42" xfId="0" applyNumberFormat="1" applyFont="1" applyBorder="1" applyAlignment="1">
      <alignment horizontal="center" vertical="center"/>
    </xf>
    <xf numFmtId="165" fontId="2" fillId="0" borderId="43" xfId="0" applyNumberFormat="1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 wrapText="1"/>
    </xf>
    <xf numFmtId="165" fontId="2" fillId="0" borderId="14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9" fontId="2" fillId="0" borderId="14" xfId="0" applyNumberFormat="1" applyFont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167" fontId="2" fillId="0" borderId="2" xfId="0" applyNumberFormat="1" applyFont="1" applyBorder="1" applyAlignment="1">
      <alignment horizontal="center" vertical="center"/>
    </xf>
    <xf numFmtId="167" fontId="0" fillId="8" borderId="2" xfId="0" applyNumberFormat="1" applyFill="1" applyBorder="1" applyAlignment="1">
      <alignment horizontal="center" vertical="center"/>
    </xf>
    <xf numFmtId="168" fontId="2" fillId="0" borderId="2" xfId="0" applyNumberFormat="1" applyFont="1" applyBorder="1" applyAlignment="1">
      <alignment horizontal="center" vertical="center"/>
    </xf>
    <xf numFmtId="168" fontId="2" fillId="4" borderId="2" xfId="0" applyNumberFormat="1" applyFont="1" applyFill="1" applyBorder="1" applyAlignment="1">
      <alignment horizontal="center" vertical="center"/>
    </xf>
    <xf numFmtId="168" fontId="2" fillId="2" borderId="2" xfId="0" applyNumberFormat="1" applyFont="1" applyFill="1" applyBorder="1" applyAlignment="1">
      <alignment horizontal="center" vertical="center"/>
    </xf>
    <xf numFmtId="168" fontId="2" fillId="10" borderId="2" xfId="0" applyNumberFormat="1" applyFont="1" applyFill="1" applyBorder="1" applyAlignment="1">
      <alignment horizontal="center" vertical="center"/>
    </xf>
    <xf numFmtId="168" fontId="2" fillId="3" borderId="2" xfId="0" applyNumberFormat="1" applyFont="1" applyFill="1" applyBorder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168" fontId="4" fillId="0" borderId="23" xfId="0" applyNumberFormat="1" applyFont="1" applyBorder="1" applyAlignment="1">
      <alignment horizontal="center" vertical="center"/>
    </xf>
    <xf numFmtId="168" fontId="2" fillId="0" borderId="23" xfId="0" applyNumberFormat="1" applyFont="1" applyBorder="1" applyAlignment="1">
      <alignment horizontal="center" vertical="center"/>
    </xf>
    <xf numFmtId="169" fontId="2" fillId="0" borderId="2" xfId="0" applyNumberFormat="1" applyFont="1" applyBorder="1" applyAlignment="1">
      <alignment horizontal="center" vertical="center" wrapText="1"/>
    </xf>
    <xf numFmtId="169" fontId="2" fillId="5" borderId="2" xfId="0" applyNumberFormat="1" applyFont="1" applyFill="1" applyBorder="1" applyAlignment="1">
      <alignment horizontal="center" vertical="center" wrapText="1"/>
    </xf>
    <xf numFmtId="169" fontId="2" fillId="3" borderId="2" xfId="0" applyNumberFormat="1" applyFont="1" applyFill="1" applyBorder="1" applyAlignment="1">
      <alignment horizontal="center" vertical="center" wrapText="1"/>
    </xf>
    <xf numFmtId="170" fontId="2" fillId="0" borderId="2" xfId="0" applyNumberFormat="1" applyFont="1" applyBorder="1" applyAlignment="1">
      <alignment horizontal="center" vertical="center"/>
    </xf>
    <xf numFmtId="170" fontId="2" fillId="4" borderId="2" xfId="0" applyNumberFormat="1" applyFont="1" applyFill="1" applyBorder="1" applyAlignment="1">
      <alignment horizontal="center" vertical="center"/>
    </xf>
    <xf numFmtId="170" fontId="2" fillId="2" borderId="2" xfId="0" applyNumberFormat="1" applyFont="1" applyFill="1" applyBorder="1" applyAlignment="1">
      <alignment horizontal="center" vertical="center" wrapText="1"/>
    </xf>
    <xf numFmtId="170" fontId="2" fillId="2" borderId="2" xfId="0" applyNumberFormat="1" applyFont="1" applyFill="1" applyBorder="1" applyAlignment="1">
      <alignment horizontal="center" vertical="center"/>
    </xf>
    <xf numFmtId="170" fontId="2" fillId="9" borderId="2" xfId="0" applyNumberFormat="1" applyFont="1" applyFill="1" applyBorder="1" applyAlignment="1">
      <alignment horizontal="center" vertical="center"/>
    </xf>
    <xf numFmtId="170" fontId="0" fillId="0" borderId="0" xfId="0" applyNumberFormat="1" applyAlignment="1">
      <alignment horizontal="center" vertical="center"/>
    </xf>
    <xf numFmtId="170" fontId="2" fillId="0" borderId="0" xfId="0" applyNumberFormat="1" applyFont="1" applyAlignment="1">
      <alignment horizontal="center" vertical="center"/>
    </xf>
    <xf numFmtId="170" fontId="4" fillId="0" borderId="23" xfId="0" applyNumberFormat="1" applyFont="1" applyBorder="1" applyAlignment="1">
      <alignment horizontal="center" vertical="center"/>
    </xf>
    <xf numFmtId="170" fontId="2" fillId="8" borderId="2" xfId="0" applyNumberFormat="1" applyFont="1" applyFill="1" applyBorder="1" applyAlignment="1">
      <alignment horizontal="center" vertical="center"/>
    </xf>
    <xf numFmtId="167" fontId="0" fillId="8" borderId="1" xfId="0" applyNumberFormat="1" applyFill="1" applyBorder="1"/>
    <xf numFmtId="167" fontId="0" fillId="8" borderId="40" xfId="0" applyNumberFormat="1" applyFill="1" applyBorder="1"/>
    <xf numFmtId="0" fontId="0" fillId="11" borderId="0" xfId="0" applyFill="1"/>
    <xf numFmtId="165" fontId="2" fillId="11" borderId="0" xfId="0" applyNumberFormat="1" applyFont="1" applyFill="1" applyAlignment="1">
      <alignment horizontal="center" vertical="center"/>
    </xf>
    <xf numFmtId="0" fontId="2" fillId="0" borderId="12" xfId="0" applyFont="1" applyBorder="1" applyAlignment="1">
      <alignment horizontal="right"/>
    </xf>
    <xf numFmtId="0" fontId="2" fillId="0" borderId="8" xfId="0" applyFont="1" applyBorder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right"/>
    </xf>
    <xf numFmtId="0" fontId="2" fillId="0" borderId="9" xfId="0" applyFont="1" applyBorder="1" applyAlignment="1">
      <alignment horizontal="left" vertical="top"/>
    </xf>
    <xf numFmtId="0" fontId="2" fillId="8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 readingOrder="2"/>
    </xf>
    <xf numFmtId="0" fontId="2" fillId="0" borderId="11" xfId="0" applyFont="1" applyBorder="1" applyAlignment="1">
      <alignment horizontal="right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3" borderId="0" xfId="0" applyFont="1" applyFill="1" applyAlignment="1">
      <alignment vertical="center"/>
    </xf>
    <xf numFmtId="0" fontId="12" fillId="3" borderId="0" xfId="0" applyFont="1" applyFill="1" applyAlignment="1">
      <alignment vertical="center" wrapText="1"/>
    </xf>
    <xf numFmtId="0" fontId="12" fillId="3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3" fontId="12" fillId="6" borderId="1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3" fontId="12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3" borderId="39" xfId="0" applyFont="1" applyFill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3" borderId="42" xfId="0" applyFont="1" applyFill="1" applyBorder="1" applyAlignment="1">
      <alignment horizontal="center" vertical="center" wrapText="1"/>
    </xf>
    <xf numFmtId="171" fontId="12" fillId="3" borderId="0" xfId="0" applyNumberFormat="1" applyFont="1" applyFill="1" applyAlignment="1">
      <alignment horizontal="center" vertical="center" wrapText="1"/>
    </xf>
    <xf numFmtId="171" fontId="12" fillId="0" borderId="0" xfId="1" applyNumberFormat="1" applyFont="1" applyAlignment="1">
      <alignment horizontal="center" vertical="center"/>
    </xf>
    <xf numFmtId="171" fontId="12" fillId="0" borderId="0" xfId="0" applyNumberFormat="1" applyFont="1" applyAlignment="1">
      <alignment horizontal="center" vertical="center"/>
    </xf>
    <xf numFmtId="0" fontId="11" fillId="12" borderId="37" xfId="0" applyFont="1" applyFill="1" applyBorder="1" applyAlignment="1">
      <alignment horizontal="center" vertical="center" wrapText="1"/>
    </xf>
    <xf numFmtId="164" fontId="2" fillId="11" borderId="1" xfId="0" applyNumberFormat="1" applyFont="1" applyFill="1" applyBorder="1" applyAlignment="1">
      <alignment horizontal="center" vertical="center"/>
    </xf>
    <xf numFmtId="164" fontId="2" fillId="9" borderId="1" xfId="0" applyNumberFormat="1" applyFont="1" applyFill="1" applyBorder="1" applyAlignment="1">
      <alignment horizontal="center" vertical="center" wrapText="1"/>
    </xf>
    <xf numFmtId="165" fontId="2" fillId="13" borderId="1" xfId="0" applyNumberFormat="1" applyFont="1" applyFill="1" applyBorder="1" applyAlignment="1">
      <alignment horizontal="center" vertical="center"/>
    </xf>
    <xf numFmtId="164" fontId="14" fillId="2" borderId="2" xfId="0" applyNumberFormat="1" applyFont="1" applyFill="1" applyBorder="1" applyAlignment="1">
      <alignment horizontal="center" vertical="center"/>
    </xf>
    <xf numFmtId="164" fontId="14" fillId="3" borderId="2" xfId="0" applyNumberFormat="1" applyFont="1" applyFill="1" applyBorder="1" applyAlignment="1">
      <alignment horizontal="center" vertical="center"/>
    </xf>
    <xf numFmtId="171" fontId="12" fillId="14" borderId="1" xfId="0" applyNumberFormat="1" applyFont="1" applyFill="1" applyBorder="1" applyAlignment="1">
      <alignment horizontal="center" vertical="center"/>
    </xf>
    <xf numFmtId="171" fontId="15" fillId="16" borderId="1" xfId="0" applyNumberFormat="1" applyFont="1" applyFill="1" applyBorder="1" applyAlignment="1">
      <alignment horizontal="center" vertical="center" wrapText="1"/>
    </xf>
    <xf numFmtId="171" fontId="15" fillId="16" borderId="42" xfId="0" applyNumberFormat="1" applyFont="1" applyFill="1" applyBorder="1" applyAlignment="1">
      <alignment horizontal="center" vertical="center" wrapText="1"/>
    </xf>
    <xf numFmtId="2" fontId="12" fillId="14" borderId="1" xfId="0" applyNumberFormat="1" applyFont="1" applyFill="1" applyBorder="1" applyAlignment="1">
      <alignment horizontal="center" vertical="center"/>
    </xf>
    <xf numFmtId="171" fontId="12" fillId="14" borderId="42" xfId="0" applyNumberFormat="1" applyFont="1" applyFill="1" applyBorder="1" applyAlignment="1">
      <alignment horizontal="center" vertical="center"/>
    </xf>
    <xf numFmtId="2" fontId="12" fillId="14" borderId="42" xfId="0" applyNumberFormat="1" applyFont="1" applyFill="1" applyBorder="1" applyAlignment="1">
      <alignment horizontal="center" vertical="center"/>
    </xf>
    <xf numFmtId="171" fontId="12" fillId="15" borderId="1" xfId="0" applyNumberFormat="1" applyFont="1" applyFill="1" applyBorder="1" applyAlignment="1">
      <alignment horizontal="center" vertical="center"/>
    </xf>
    <xf numFmtId="2" fontId="12" fillId="15" borderId="1" xfId="0" applyNumberFormat="1" applyFont="1" applyFill="1" applyBorder="1" applyAlignment="1">
      <alignment horizontal="center" vertical="center"/>
    </xf>
    <xf numFmtId="171" fontId="12" fillId="15" borderId="40" xfId="0" applyNumberFormat="1" applyFont="1" applyFill="1" applyBorder="1" applyAlignment="1">
      <alignment horizontal="center" vertical="center"/>
    </xf>
    <xf numFmtId="0" fontId="12" fillId="15" borderId="1" xfId="0" applyFont="1" applyFill="1" applyBorder="1" applyAlignment="1">
      <alignment horizontal="center" vertical="center"/>
    </xf>
    <xf numFmtId="171" fontId="12" fillId="15" borderId="42" xfId="0" applyNumberFormat="1" applyFont="1" applyFill="1" applyBorder="1" applyAlignment="1">
      <alignment horizontal="center" vertical="center"/>
    </xf>
    <xf numFmtId="2" fontId="12" fillId="15" borderId="42" xfId="0" applyNumberFormat="1" applyFont="1" applyFill="1" applyBorder="1" applyAlignment="1">
      <alignment horizontal="center" vertical="center"/>
    </xf>
    <xf numFmtId="171" fontId="12" fillId="15" borderId="43" xfId="0" applyNumberFormat="1" applyFont="1" applyFill="1" applyBorder="1" applyAlignment="1">
      <alignment horizontal="center" vertical="center"/>
    </xf>
    <xf numFmtId="0" fontId="12" fillId="12" borderId="23" xfId="0" applyFont="1" applyFill="1" applyBorder="1" applyAlignment="1">
      <alignment vertical="center"/>
    </xf>
    <xf numFmtId="0" fontId="11" fillId="12" borderId="23" xfId="0" applyFont="1" applyFill="1" applyBorder="1" applyAlignment="1">
      <alignment vertical="center"/>
    </xf>
    <xf numFmtId="0" fontId="11" fillId="12" borderId="23" xfId="0" applyFont="1" applyFill="1" applyBorder="1" applyAlignment="1">
      <alignment horizontal="center" vertical="center"/>
    </xf>
    <xf numFmtId="3" fontId="11" fillId="12" borderId="23" xfId="0" applyNumberFormat="1" applyFont="1" applyFill="1" applyBorder="1" applyAlignment="1">
      <alignment horizontal="center" vertical="center"/>
    </xf>
    <xf numFmtId="171" fontId="12" fillId="12" borderId="23" xfId="1" applyNumberFormat="1" applyFont="1" applyFill="1" applyBorder="1" applyAlignment="1">
      <alignment horizontal="center" vertical="center" wrapText="1"/>
    </xf>
    <xf numFmtId="171" fontId="12" fillId="12" borderId="23" xfId="1" applyNumberFormat="1" applyFont="1" applyFill="1" applyBorder="1" applyAlignment="1">
      <alignment horizontal="center" vertical="center"/>
    </xf>
    <xf numFmtId="171" fontId="12" fillId="12" borderId="23" xfId="0" applyNumberFormat="1" applyFont="1" applyFill="1" applyBorder="1" applyAlignment="1">
      <alignment horizontal="center" vertical="center"/>
    </xf>
    <xf numFmtId="0" fontId="12" fillId="12" borderId="0" xfId="0" applyFont="1" applyFill="1" applyAlignment="1">
      <alignment vertical="center"/>
    </xf>
    <xf numFmtId="0" fontId="13" fillId="12" borderId="13" xfId="0" applyFont="1" applyFill="1" applyBorder="1" applyAlignment="1">
      <alignment vertical="center" readingOrder="2"/>
    </xf>
    <xf numFmtId="0" fontId="12" fillId="12" borderId="36" xfId="0" applyFont="1" applyFill="1" applyBorder="1" applyAlignment="1">
      <alignment horizontal="center" vertical="center" wrapText="1"/>
    </xf>
    <xf numFmtId="0" fontId="11" fillId="12" borderId="38" xfId="0" applyFont="1" applyFill="1" applyBorder="1" applyAlignment="1">
      <alignment horizontal="center" vertical="center" wrapText="1"/>
    </xf>
    <xf numFmtId="0" fontId="12" fillId="12" borderId="39" xfId="0" applyFont="1" applyFill="1" applyBorder="1" applyAlignment="1">
      <alignment horizontal="center" vertical="center"/>
    </xf>
    <xf numFmtId="0" fontId="11" fillId="12" borderId="1" xfId="0" applyFont="1" applyFill="1" applyBorder="1" applyAlignment="1">
      <alignment horizontal="center" vertical="center" wrapText="1"/>
    </xf>
    <xf numFmtId="0" fontId="11" fillId="12" borderId="40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 wrapText="1" readingOrder="2"/>
    </xf>
    <xf numFmtId="0" fontId="11" fillId="12" borderId="1" xfId="0" applyFont="1" applyFill="1" applyBorder="1" applyAlignment="1">
      <alignment horizontal="right" vertical="center" wrapText="1" readingOrder="2"/>
    </xf>
    <xf numFmtId="0" fontId="11" fillId="12" borderId="1" xfId="0" applyFont="1" applyFill="1" applyBorder="1" applyAlignment="1">
      <alignment horizontal="right" wrapText="1"/>
    </xf>
    <xf numFmtId="0" fontId="11" fillId="12" borderId="1" xfId="0" applyFont="1" applyFill="1" applyBorder="1" applyAlignment="1">
      <alignment wrapText="1"/>
    </xf>
    <xf numFmtId="0" fontId="11" fillId="12" borderId="40" xfId="0" applyFont="1" applyFill="1" applyBorder="1" applyAlignment="1">
      <alignment horizontal="right" vertical="center" wrapText="1" readingOrder="2"/>
    </xf>
    <xf numFmtId="0" fontId="2" fillId="14" borderId="2" xfId="0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horizontal="center" vertical="center" wrapText="1"/>
    </xf>
    <xf numFmtId="0" fontId="5" fillId="14" borderId="2" xfId="0" applyFont="1" applyFill="1" applyBorder="1" applyAlignment="1">
      <alignment horizontal="center" vertical="center" wrapText="1"/>
    </xf>
    <xf numFmtId="0" fontId="4" fillId="14" borderId="16" xfId="0" applyFont="1" applyFill="1" applyBorder="1" applyAlignment="1">
      <alignment horizontal="center" vertical="center" wrapText="1"/>
    </xf>
    <xf numFmtId="0" fontId="6" fillId="14" borderId="2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4" fillId="14" borderId="44" xfId="0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horizontal="right" vertical="center" wrapText="1" readingOrder="2"/>
    </xf>
    <xf numFmtId="0" fontId="5" fillId="14" borderId="2" xfId="0" applyFont="1" applyFill="1" applyBorder="1" applyAlignment="1">
      <alignment horizontal="right" vertical="center" wrapText="1" readingOrder="2"/>
    </xf>
    <xf numFmtId="0" fontId="6" fillId="14" borderId="2" xfId="0" applyFont="1" applyFill="1" applyBorder="1" applyAlignment="1">
      <alignment horizontal="right" vertical="center" wrapText="1" readingOrder="2"/>
    </xf>
    <xf numFmtId="0" fontId="4" fillId="14" borderId="2" xfId="0" applyFont="1" applyFill="1" applyBorder="1" applyAlignment="1">
      <alignment horizontal="right" vertical="center" wrapText="1"/>
    </xf>
    <xf numFmtId="0" fontId="4" fillId="14" borderId="3" xfId="0" applyFont="1" applyFill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vertical="center"/>
    </xf>
    <xf numFmtId="0" fontId="4" fillId="14" borderId="2" xfId="0" applyFont="1" applyFill="1" applyBorder="1" applyAlignment="1">
      <alignment horizontal="center" vertical="center"/>
    </xf>
    <xf numFmtId="0" fontId="6" fillId="14" borderId="2" xfId="0" applyFont="1" applyFill="1" applyBorder="1" applyAlignment="1">
      <alignment horizontal="right" vertical="center" readingOrder="2"/>
    </xf>
    <xf numFmtId="0" fontId="4" fillId="15" borderId="33" xfId="0" applyFont="1" applyFill="1" applyBorder="1" applyAlignment="1">
      <alignment horizontal="center" vertical="center" wrapText="1"/>
    </xf>
    <xf numFmtId="0" fontId="4" fillId="15" borderId="36" xfId="0" applyFont="1" applyFill="1" applyBorder="1" applyAlignment="1">
      <alignment horizontal="center" vertical="center" wrapText="1"/>
    </xf>
    <xf numFmtId="0" fontId="4" fillId="15" borderId="37" xfId="0" applyFont="1" applyFill="1" applyBorder="1" applyAlignment="1">
      <alignment horizontal="center" vertical="center" wrapText="1"/>
    </xf>
    <xf numFmtId="0" fontId="5" fillId="15" borderId="37" xfId="0" applyFont="1" applyFill="1" applyBorder="1" applyAlignment="1">
      <alignment horizontal="center" vertical="center" wrapText="1"/>
    </xf>
    <xf numFmtId="0" fontId="4" fillId="15" borderId="16" xfId="0" applyFont="1" applyFill="1" applyBorder="1" applyAlignment="1">
      <alignment horizontal="center" vertical="center" wrapText="1"/>
    </xf>
    <xf numFmtId="0" fontId="4" fillId="15" borderId="34" xfId="0" applyFont="1" applyFill="1" applyBorder="1" applyAlignment="1">
      <alignment horizontal="center" vertical="center" wrapText="1"/>
    </xf>
    <xf numFmtId="0" fontId="6" fillId="15" borderId="39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4" fillId="15" borderId="2" xfId="0" applyFont="1" applyFill="1" applyBorder="1" applyAlignment="1">
      <alignment horizontal="center" vertical="center" wrapText="1"/>
    </xf>
    <xf numFmtId="0" fontId="4" fillId="15" borderId="44" xfId="0" applyFont="1" applyFill="1" applyBorder="1" applyAlignment="1">
      <alignment horizontal="center" vertical="center" wrapText="1"/>
    </xf>
    <xf numFmtId="0" fontId="4" fillId="15" borderId="39" xfId="0" applyFont="1" applyFill="1" applyBorder="1" applyAlignment="1">
      <alignment horizontal="center" vertical="center" wrapText="1"/>
    </xf>
    <xf numFmtId="0" fontId="4" fillId="15" borderId="34" xfId="0" applyFont="1" applyFill="1" applyBorder="1" applyAlignment="1">
      <alignment horizontal="center" vertical="center" wrapText="1" readingOrder="2"/>
    </xf>
    <xf numFmtId="0" fontId="4" fillId="15" borderId="39" xfId="0" applyFont="1" applyFill="1" applyBorder="1" applyAlignment="1">
      <alignment horizontal="right" vertical="center" wrapText="1" readingOrder="2"/>
    </xf>
    <xf numFmtId="0" fontId="4" fillId="15" borderId="1" xfId="0" applyFont="1" applyFill="1" applyBorder="1" applyAlignment="1">
      <alignment horizontal="center" vertical="center" wrapText="1" readingOrder="2"/>
    </xf>
    <xf numFmtId="0" fontId="5" fillId="15" borderId="1" xfId="0" applyFont="1" applyFill="1" applyBorder="1" applyAlignment="1">
      <alignment horizontal="right" vertical="center" wrapText="1" readingOrder="2"/>
    </xf>
    <xf numFmtId="0" fontId="4" fillId="15" borderId="1" xfId="0" applyFont="1" applyFill="1" applyBorder="1" applyAlignment="1">
      <alignment horizontal="right" vertical="center" wrapText="1" readingOrder="2"/>
    </xf>
    <xf numFmtId="0" fontId="4" fillId="15" borderId="2" xfId="0" applyFont="1" applyFill="1" applyBorder="1" applyAlignment="1">
      <alignment horizontal="right" vertical="center" wrapText="1"/>
    </xf>
    <xf numFmtId="0" fontId="4" fillId="15" borderId="2" xfId="0" applyFont="1" applyFill="1" applyBorder="1" applyAlignment="1">
      <alignment horizontal="right" vertical="center" wrapText="1" readingOrder="2"/>
    </xf>
    <xf numFmtId="0" fontId="4" fillId="15" borderId="28" xfId="0" applyFont="1" applyFill="1" applyBorder="1" applyAlignment="1">
      <alignment wrapText="1" readingOrder="2"/>
    </xf>
    <xf numFmtId="0" fontId="4" fillId="15" borderId="28" xfId="0" applyFont="1" applyFill="1" applyBorder="1" applyAlignment="1">
      <alignment horizontal="center" vertical="center" wrapText="1"/>
    </xf>
    <xf numFmtId="0" fontId="3" fillId="15" borderId="24" xfId="0" applyFont="1" applyFill="1" applyBorder="1" applyAlignment="1">
      <alignment horizontal="center" vertical="center" wrapText="1"/>
    </xf>
    <xf numFmtId="0" fontId="3" fillId="15" borderId="25" xfId="0" applyFont="1" applyFill="1" applyBorder="1" applyAlignment="1">
      <alignment horizontal="center" vertical="center" wrapText="1"/>
    </xf>
    <xf numFmtId="0" fontId="3" fillId="15" borderId="26" xfId="0" applyFont="1" applyFill="1" applyBorder="1" applyAlignment="1">
      <alignment horizontal="center" vertical="center" wrapText="1"/>
    </xf>
    <xf numFmtId="0" fontId="2" fillId="11" borderId="29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11" borderId="30" xfId="0" applyFont="1" applyFill="1" applyBorder="1" applyAlignment="1">
      <alignment horizontal="center" vertical="center"/>
    </xf>
    <xf numFmtId="0" fontId="2" fillId="11" borderId="31" xfId="0" applyFont="1" applyFill="1" applyBorder="1" applyAlignment="1">
      <alignment horizontal="center" vertical="center"/>
    </xf>
    <xf numFmtId="0" fontId="4" fillId="11" borderId="27" xfId="0" applyFont="1" applyFill="1" applyBorder="1" applyAlignment="1">
      <alignment horizontal="center" vertical="center" wrapText="1"/>
    </xf>
    <xf numFmtId="2" fontId="15" fillId="16" borderId="1" xfId="0" applyNumberFormat="1" applyFont="1" applyFill="1" applyBorder="1" applyAlignment="1">
      <alignment horizontal="center" vertical="center" wrapText="1"/>
    </xf>
    <xf numFmtId="2" fontId="15" fillId="16" borderId="42" xfId="0" applyNumberFormat="1" applyFont="1" applyFill="1" applyBorder="1" applyAlignment="1">
      <alignment horizontal="center" vertical="center" wrapText="1"/>
    </xf>
    <xf numFmtId="0" fontId="12" fillId="11" borderId="39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 wrapText="1"/>
    </xf>
    <xf numFmtId="0" fontId="12" fillId="11" borderId="0" xfId="0" applyFont="1" applyFill="1" applyAlignment="1">
      <alignment vertical="center"/>
    </xf>
    <xf numFmtId="0" fontId="4" fillId="17" borderId="15" xfId="0" applyFont="1" applyFill="1" applyBorder="1" applyAlignment="1">
      <alignment horizontal="center" vertical="center" wrapText="1"/>
    </xf>
    <xf numFmtId="0" fontId="4" fillId="14" borderId="46" xfId="0" applyFont="1" applyFill="1" applyBorder="1" applyAlignment="1">
      <alignment horizontal="center" vertical="center" wrapText="1"/>
    </xf>
    <xf numFmtId="0" fontId="16" fillId="0" borderId="11" xfId="0" applyFont="1" applyBorder="1"/>
    <xf numFmtId="0" fontId="16" fillId="0" borderId="0" xfId="0" applyFont="1"/>
    <xf numFmtId="0" fontId="17" fillId="11" borderId="2" xfId="0" applyFont="1" applyFill="1" applyBorder="1" applyAlignment="1">
      <alignment horizontal="center" vertical="center" wrapText="1"/>
    </xf>
    <xf numFmtId="9" fontId="17" fillId="11" borderId="2" xfId="0" applyNumberFormat="1" applyFont="1" applyFill="1" applyBorder="1" applyAlignment="1">
      <alignment horizontal="center" vertical="center" wrapText="1"/>
    </xf>
    <xf numFmtId="170" fontId="17" fillId="11" borderId="2" xfId="0" applyNumberFormat="1" applyFont="1" applyFill="1" applyBorder="1" applyAlignment="1">
      <alignment horizontal="center" vertical="center"/>
    </xf>
    <xf numFmtId="167" fontId="17" fillId="11" borderId="2" xfId="0" applyNumberFormat="1" applyFont="1" applyFill="1" applyBorder="1" applyAlignment="1">
      <alignment horizontal="center" vertical="center"/>
    </xf>
    <xf numFmtId="168" fontId="17" fillId="11" borderId="2" xfId="0" applyNumberFormat="1" applyFont="1" applyFill="1" applyBorder="1" applyAlignment="1">
      <alignment horizontal="center" vertical="center"/>
    </xf>
    <xf numFmtId="168" fontId="17" fillId="0" borderId="2" xfId="0" applyNumberFormat="1" applyFont="1" applyBorder="1" applyAlignment="1">
      <alignment horizontal="center" vertical="center"/>
    </xf>
    <xf numFmtId="167" fontId="17" fillId="0" borderId="2" xfId="0" applyNumberFormat="1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 wrapText="1"/>
    </xf>
    <xf numFmtId="0" fontId="18" fillId="3" borderId="39" xfId="0" applyFont="1" applyFill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3" borderId="1" xfId="0" applyNumberFormat="1" applyFont="1" applyFill="1" applyBorder="1" applyAlignment="1">
      <alignment horizontal="center" vertical="center" wrapText="1"/>
    </xf>
    <xf numFmtId="164" fontId="18" fillId="3" borderId="1" xfId="0" applyNumberFormat="1" applyFont="1" applyFill="1" applyBorder="1" applyAlignment="1">
      <alignment horizontal="center" vertical="center"/>
    </xf>
    <xf numFmtId="165" fontId="18" fillId="0" borderId="1" xfId="0" applyNumberFormat="1" applyFont="1" applyBorder="1" applyAlignment="1">
      <alignment horizontal="center" vertical="center"/>
    </xf>
    <xf numFmtId="164" fontId="18" fillId="11" borderId="1" xfId="0" applyNumberFormat="1" applyFont="1" applyFill="1" applyBorder="1" applyAlignment="1">
      <alignment horizontal="center" vertical="center"/>
    </xf>
    <xf numFmtId="165" fontId="18" fillId="0" borderId="40" xfId="0" applyNumberFormat="1" applyFont="1" applyBorder="1" applyAlignment="1">
      <alignment horizontal="center" vertical="center"/>
    </xf>
    <xf numFmtId="170" fontId="17" fillId="4" borderId="2" xfId="0" applyNumberFormat="1" applyFont="1" applyFill="1" applyBorder="1" applyAlignment="1">
      <alignment horizontal="center" vertical="center"/>
    </xf>
    <xf numFmtId="172" fontId="2" fillId="0" borderId="2" xfId="0" applyNumberFormat="1" applyFont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/>
    </xf>
    <xf numFmtId="3" fontId="12" fillId="11" borderId="1" xfId="0" applyNumberFormat="1" applyFont="1" applyFill="1" applyBorder="1" applyAlignment="1">
      <alignment horizontal="center" vertical="center"/>
    </xf>
    <xf numFmtId="3" fontId="12" fillId="11" borderId="1" xfId="0" applyNumberFormat="1" applyFont="1" applyFill="1" applyBorder="1" applyAlignment="1">
      <alignment horizontal="center" vertical="center" wrapText="1"/>
    </xf>
    <xf numFmtId="0" fontId="12" fillId="11" borderId="42" xfId="0" applyFont="1" applyFill="1" applyBorder="1" applyAlignment="1">
      <alignment horizontal="center" vertical="center" wrapText="1"/>
    </xf>
    <xf numFmtId="3" fontId="12" fillId="11" borderId="42" xfId="0" applyNumberFormat="1" applyFont="1" applyFill="1" applyBorder="1" applyAlignment="1">
      <alignment horizontal="center" vertical="center" wrapText="1"/>
    </xf>
    <xf numFmtId="3" fontId="12" fillId="11" borderId="42" xfId="0" applyNumberFormat="1" applyFont="1" applyFill="1" applyBorder="1" applyAlignment="1">
      <alignment horizontal="center" vertical="center"/>
    </xf>
    <xf numFmtId="168" fontId="4" fillId="14" borderId="23" xfId="0" applyNumberFormat="1" applyFont="1" applyFill="1" applyBorder="1" applyAlignment="1">
      <alignment horizontal="center" vertical="center"/>
    </xf>
    <xf numFmtId="164" fontId="5" fillId="15" borderId="23" xfId="0" applyNumberFormat="1" applyFont="1" applyFill="1" applyBorder="1" applyAlignment="1">
      <alignment horizontal="center" vertical="center"/>
    </xf>
    <xf numFmtId="0" fontId="4" fillId="15" borderId="47" xfId="0" applyFont="1" applyFill="1" applyBorder="1" applyAlignment="1">
      <alignment horizontal="center" vertical="center" wrapText="1"/>
    </xf>
    <xf numFmtId="0" fontId="19" fillId="15" borderId="48" xfId="0" applyFont="1" applyFill="1" applyBorder="1" applyAlignment="1">
      <alignment horizontal="right" vertical="center"/>
    </xf>
    <xf numFmtId="0" fontId="4" fillId="15" borderId="49" xfId="0" applyFont="1" applyFill="1" applyBorder="1" applyAlignment="1">
      <alignment horizontal="center" vertical="center" wrapText="1"/>
    </xf>
    <xf numFmtId="0" fontId="4" fillId="15" borderId="16" xfId="0" applyFont="1" applyFill="1" applyBorder="1" applyAlignment="1">
      <alignment wrapText="1" readingOrder="2"/>
    </xf>
    <xf numFmtId="0" fontId="4" fillId="15" borderId="17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8" xfId="0" applyFont="1" applyBorder="1"/>
    <xf numFmtId="0" fontId="2" fillId="0" borderId="0" xfId="0" applyFont="1" applyAlignment="1">
      <alignment horizontal="center" wrapText="1"/>
    </xf>
    <xf numFmtId="170" fontId="2" fillId="11" borderId="2" xfId="0" applyNumberFormat="1" applyFont="1" applyFill="1" applyBorder="1" applyAlignment="1">
      <alignment horizontal="center" vertical="center"/>
    </xf>
    <xf numFmtId="168" fontId="2" fillId="9" borderId="2" xfId="0" applyNumberFormat="1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 2" xfId="2" xr:uid="{76EA8FC0-2942-426C-AE8E-A96C0D12EB8E}"/>
  </cellStyles>
  <dxfs count="0"/>
  <tableStyles count="0" defaultTableStyle="TableStyleMedium2" defaultPivotStyle="PivotStyleLight16"/>
  <colors>
    <mruColors>
      <color rgb="FF50B6B7"/>
      <color rgb="FFFFDA00"/>
      <color rgb="FF383570"/>
      <color rgb="FFEE8D7A"/>
      <color rgb="FFCF86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ally Elkes" id="{31D112E5-33AD-49D0-AA49-2ED1B50194A1}" userId="S::sally.elkes@wagggs.org::feed272a-991c-413a-a72f-77af7e5d1df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69" dT="2024-06-20T13:13:07.17" personId="{31D112E5-33AD-49D0-AA49-2ED1B50194A1}" id="{75985283-D81A-4532-AFE4-873C8E970792}">
    <text>NB 20% minimum of membership applies and supersedes 250k cap.</text>
  </threadedComment>
  <threadedComment ref="I115" dT="2024-06-20T13:13:17.56" personId="{31D112E5-33AD-49D0-AA49-2ED1B50194A1}" id="{2C1F3EAF-2A8F-4A2A-B021-50481A6ED090}">
    <text>NB 20% minimum of membership applies and supersedes 250k cap.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69" dT="2024-06-20T13:17:31.61" personId="{31D112E5-33AD-49D0-AA49-2ED1B50194A1}" id="{4D4E5F02-6FD7-44C9-AEDD-8A2A369CD6ED}">
    <text>NB 20% minimum of membership applies and supersedes 250k cap.</text>
  </threadedComment>
  <threadedComment ref="H115" dT="2024-06-20T13:17:42.47" personId="{31D112E5-33AD-49D0-AA49-2ED1B50194A1}" id="{6DF38017-6233-4843-9D7C-8E383AF5946F}">
    <text>NB 20% minimum of membership applies and supersedes 250k cap.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D9AED-6E1A-734C-B2F8-5421B75D021B}">
  <sheetPr>
    <pageSetUpPr fitToPage="1"/>
  </sheetPr>
  <dimension ref="A1:O167"/>
  <sheetViews>
    <sheetView tabSelected="1" workbookViewId="0">
      <pane ySplit="1" topLeftCell="A52" activePane="bottomLeft" state="frozen"/>
      <selection pane="bottomLeft" activeCell="F164" sqref="F164"/>
    </sheetView>
  </sheetViews>
  <sheetFormatPr defaultColWidth="11" defaultRowHeight="16" x14ac:dyDescent="0.4"/>
  <cols>
    <col min="2" max="2" width="13.5" customWidth="1"/>
    <col min="3" max="3" width="9.25" customWidth="1"/>
    <col min="4" max="4" width="12.83203125" customWidth="1"/>
    <col min="5" max="5" width="12.75" customWidth="1"/>
    <col min="6" max="6" width="11.58203125" customWidth="1"/>
    <col min="7" max="7" width="14.83203125" customWidth="1"/>
    <col min="8" max="8" width="20.58203125" customWidth="1"/>
    <col min="9" max="9" width="9" customWidth="1"/>
    <col min="10" max="10" width="16.33203125" customWidth="1"/>
    <col min="11" max="11" width="8.83203125" customWidth="1"/>
    <col min="12" max="12" width="12.5" customWidth="1"/>
    <col min="13" max="13" width="17.33203125" customWidth="1"/>
    <col min="14" max="14" width="8.5" customWidth="1"/>
    <col min="15" max="15" width="12.33203125" customWidth="1"/>
  </cols>
  <sheetData>
    <row r="1" spans="1:15" ht="89.25" customHeight="1" x14ac:dyDescent="0.4">
      <c r="A1" s="198"/>
      <c r="B1" s="170" t="s">
        <v>0</v>
      </c>
      <c r="C1" s="170" t="s">
        <v>1</v>
      </c>
      <c r="D1" s="170" t="s">
        <v>2</v>
      </c>
      <c r="E1" s="170" t="s">
        <v>3</v>
      </c>
      <c r="F1" s="170" t="s">
        <v>4</v>
      </c>
      <c r="G1" s="170" t="s">
        <v>5</v>
      </c>
      <c r="H1" s="170" t="s">
        <v>6</v>
      </c>
      <c r="I1" s="170" t="s">
        <v>7</v>
      </c>
      <c r="J1" s="170" t="s">
        <v>8</v>
      </c>
      <c r="K1" s="170" t="s">
        <v>7</v>
      </c>
      <c r="L1" s="170" t="s">
        <v>9</v>
      </c>
      <c r="M1" s="170" t="s">
        <v>10</v>
      </c>
      <c r="N1" s="170" t="s">
        <v>7</v>
      </c>
      <c r="O1" s="199" t="s">
        <v>11</v>
      </c>
    </row>
    <row r="2" spans="1:15" ht="118.5" customHeight="1" x14ac:dyDescent="0.4">
      <c r="A2" s="200"/>
      <c r="B2" s="201" t="s">
        <v>12</v>
      </c>
      <c r="C2" s="201" t="s">
        <v>13</v>
      </c>
      <c r="D2" s="201" t="s">
        <v>14</v>
      </c>
      <c r="E2" s="201" t="s">
        <v>15</v>
      </c>
      <c r="F2" s="201" t="s">
        <v>16</v>
      </c>
      <c r="G2" s="201" t="s">
        <v>17</v>
      </c>
      <c r="H2" s="201" t="s">
        <v>612</v>
      </c>
      <c r="I2" s="201" t="s">
        <v>617</v>
      </c>
      <c r="J2" s="201" t="s">
        <v>615</v>
      </c>
      <c r="K2" s="201" t="s">
        <v>617</v>
      </c>
      <c r="L2" s="201" t="s">
        <v>613</v>
      </c>
      <c r="M2" s="201" t="s">
        <v>616</v>
      </c>
      <c r="N2" s="201" t="s">
        <v>617</v>
      </c>
      <c r="O2" s="202" t="s">
        <v>614</v>
      </c>
    </row>
    <row r="3" spans="1:15" ht="69" customHeight="1" x14ac:dyDescent="0.4">
      <c r="A3" s="200"/>
      <c r="B3" s="201" t="s">
        <v>18</v>
      </c>
      <c r="C3" s="201" t="s">
        <v>19</v>
      </c>
      <c r="D3" s="201" t="s">
        <v>20</v>
      </c>
      <c r="E3" s="201" t="s">
        <v>21</v>
      </c>
      <c r="F3" s="201" t="s">
        <v>22</v>
      </c>
      <c r="G3" s="201" t="s">
        <v>23</v>
      </c>
      <c r="H3" s="201" t="s">
        <v>24</v>
      </c>
      <c r="I3" s="201" t="s">
        <v>25</v>
      </c>
      <c r="J3" s="201" t="s">
        <v>26</v>
      </c>
      <c r="K3" s="201" t="s">
        <v>25</v>
      </c>
      <c r="L3" s="201" t="s">
        <v>27</v>
      </c>
      <c r="M3" s="201" t="s">
        <v>28</v>
      </c>
      <c r="N3" s="201" t="s">
        <v>25</v>
      </c>
      <c r="O3" s="202" t="s">
        <v>27</v>
      </c>
    </row>
    <row r="4" spans="1:15" ht="77.5" x14ac:dyDescent="0.4">
      <c r="A4" s="200"/>
      <c r="B4" s="203" t="s">
        <v>29</v>
      </c>
      <c r="C4" s="204" t="s">
        <v>30</v>
      </c>
      <c r="D4" s="203" t="s">
        <v>31</v>
      </c>
      <c r="E4" s="203" t="s">
        <v>32</v>
      </c>
      <c r="F4" s="203" t="s">
        <v>33</v>
      </c>
      <c r="G4" s="204" t="s">
        <v>34</v>
      </c>
      <c r="H4" s="204" t="s">
        <v>35</v>
      </c>
      <c r="I4" s="204" t="s">
        <v>36</v>
      </c>
      <c r="J4" s="205" t="s">
        <v>37</v>
      </c>
      <c r="K4" s="204" t="s">
        <v>36</v>
      </c>
      <c r="L4" s="204" t="s">
        <v>38</v>
      </c>
      <c r="M4" s="206" t="s">
        <v>39</v>
      </c>
      <c r="N4" s="204" t="s">
        <v>36</v>
      </c>
      <c r="O4" s="207" t="s">
        <v>38</v>
      </c>
    </row>
    <row r="5" spans="1:15" x14ac:dyDescent="0.4">
      <c r="A5" s="164">
        <v>1</v>
      </c>
      <c r="B5" s="157" t="s">
        <v>40</v>
      </c>
      <c r="C5" s="157" t="s">
        <v>41</v>
      </c>
      <c r="D5" s="157">
        <v>254</v>
      </c>
      <c r="E5" s="158">
        <v>552</v>
      </c>
      <c r="F5" s="159">
        <f t="shared" ref="F5:F36" si="0">D5-E5</f>
        <v>-298</v>
      </c>
      <c r="G5" s="163" t="s">
        <v>42</v>
      </c>
      <c r="H5" s="177">
        <v>85</v>
      </c>
      <c r="I5" s="252">
        <f t="shared" ref="I5:I36" si="1">H5/E5</f>
        <v>0.1539855072463768</v>
      </c>
      <c r="J5" s="176">
        <v>85</v>
      </c>
      <c r="K5" s="179">
        <f t="shared" ref="K5:K35" si="2">J5/D5</f>
        <v>0.3346456692913386</v>
      </c>
      <c r="L5" s="176">
        <f t="shared" ref="L5:L35" si="3">J5-H5</f>
        <v>0</v>
      </c>
      <c r="M5" s="182">
        <v>254</v>
      </c>
      <c r="N5" s="183">
        <f t="shared" ref="N5:N22" si="4">M5/D5</f>
        <v>1</v>
      </c>
      <c r="O5" s="184">
        <f t="shared" ref="O5:O36" si="5">M5-H5</f>
        <v>169</v>
      </c>
    </row>
    <row r="6" spans="1:15" x14ac:dyDescent="0.4">
      <c r="A6" s="164">
        <v>2</v>
      </c>
      <c r="B6" s="157" t="s">
        <v>43</v>
      </c>
      <c r="C6" s="157" t="s">
        <v>44</v>
      </c>
      <c r="D6" s="160">
        <v>25876</v>
      </c>
      <c r="E6" s="159">
        <v>26443</v>
      </c>
      <c r="F6" s="159">
        <f t="shared" si="0"/>
        <v>-567</v>
      </c>
      <c r="G6" s="163" t="s">
        <v>45</v>
      </c>
      <c r="H6" s="177">
        <v>2212</v>
      </c>
      <c r="I6" s="252">
        <f t="shared" si="1"/>
        <v>8.3651628030102482E-2</v>
      </c>
      <c r="J6" s="176">
        <v>2691</v>
      </c>
      <c r="K6" s="179">
        <f t="shared" si="2"/>
        <v>0.10399598083165867</v>
      </c>
      <c r="L6" s="176">
        <f t="shared" si="3"/>
        <v>479</v>
      </c>
      <c r="M6" s="182">
        <v>1500</v>
      </c>
      <c r="N6" s="183">
        <f t="shared" si="4"/>
        <v>5.7968774153655894E-2</v>
      </c>
      <c r="O6" s="184">
        <f t="shared" si="5"/>
        <v>-712</v>
      </c>
    </row>
    <row r="7" spans="1:15" ht="31" x14ac:dyDescent="0.4">
      <c r="A7" s="164">
        <v>3</v>
      </c>
      <c r="B7" s="157" t="s">
        <v>46</v>
      </c>
      <c r="C7" s="157" t="s">
        <v>44</v>
      </c>
      <c r="D7" s="161">
        <v>304</v>
      </c>
      <c r="E7" s="158">
        <v>437</v>
      </c>
      <c r="F7" s="159">
        <f t="shared" si="0"/>
        <v>-133</v>
      </c>
      <c r="G7" s="163" t="s">
        <v>47</v>
      </c>
      <c r="H7" s="177">
        <v>170</v>
      </c>
      <c r="I7" s="252">
        <f t="shared" si="1"/>
        <v>0.38901601830663618</v>
      </c>
      <c r="J7" s="176">
        <v>170</v>
      </c>
      <c r="K7" s="179">
        <f t="shared" si="2"/>
        <v>0.55921052631578949</v>
      </c>
      <c r="L7" s="176">
        <f t="shared" si="3"/>
        <v>0</v>
      </c>
      <c r="M7" s="182">
        <v>304</v>
      </c>
      <c r="N7" s="183">
        <f t="shared" si="4"/>
        <v>1</v>
      </c>
      <c r="O7" s="184">
        <f t="shared" si="5"/>
        <v>134</v>
      </c>
    </row>
    <row r="8" spans="1:15" x14ac:dyDescent="0.4">
      <c r="A8" s="164">
        <v>4</v>
      </c>
      <c r="B8" s="157" t="s">
        <v>48</v>
      </c>
      <c r="C8" s="157" t="s">
        <v>44</v>
      </c>
      <c r="D8" s="160">
        <v>4679</v>
      </c>
      <c r="E8" s="159">
        <v>4738</v>
      </c>
      <c r="F8" s="159">
        <f t="shared" si="0"/>
        <v>-59</v>
      </c>
      <c r="G8" s="163" t="s">
        <v>49</v>
      </c>
      <c r="H8" s="177">
        <v>882</v>
      </c>
      <c r="I8" s="252">
        <f t="shared" si="1"/>
        <v>0.1861544955677501</v>
      </c>
      <c r="J8" s="176">
        <v>973</v>
      </c>
      <c r="K8" s="179">
        <f t="shared" si="2"/>
        <v>0.20795041675571704</v>
      </c>
      <c r="L8" s="176">
        <f t="shared" si="3"/>
        <v>91</v>
      </c>
      <c r="M8" s="182">
        <v>1500</v>
      </c>
      <c r="N8" s="183">
        <f t="shared" si="4"/>
        <v>0.3205813207950417</v>
      </c>
      <c r="O8" s="184">
        <f t="shared" si="5"/>
        <v>618</v>
      </c>
    </row>
    <row r="9" spans="1:15" x14ac:dyDescent="0.4">
      <c r="A9" s="164">
        <v>5</v>
      </c>
      <c r="B9" s="157" t="s">
        <v>50</v>
      </c>
      <c r="C9" s="157" t="s">
        <v>44</v>
      </c>
      <c r="D9" s="162">
        <v>1121</v>
      </c>
      <c r="E9" s="158">
        <v>768</v>
      </c>
      <c r="F9" s="159">
        <f t="shared" si="0"/>
        <v>353</v>
      </c>
      <c r="G9" s="163" t="s">
        <v>51</v>
      </c>
      <c r="H9" s="177">
        <v>170</v>
      </c>
      <c r="I9" s="252">
        <f t="shared" si="1"/>
        <v>0.22135416666666666</v>
      </c>
      <c r="J9" s="176">
        <v>175</v>
      </c>
      <c r="K9" s="179">
        <f t="shared" si="2"/>
        <v>0.15611061552185548</v>
      </c>
      <c r="L9" s="176">
        <f t="shared" si="3"/>
        <v>5</v>
      </c>
      <c r="M9" s="182">
        <v>1000</v>
      </c>
      <c r="N9" s="183">
        <f t="shared" si="4"/>
        <v>0.89206066012488849</v>
      </c>
      <c r="O9" s="184">
        <f t="shared" si="5"/>
        <v>830</v>
      </c>
    </row>
    <row r="10" spans="1:15" x14ac:dyDescent="0.4">
      <c r="A10" s="164">
        <v>6</v>
      </c>
      <c r="B10" s="157" t="s">
        <v>52</v>
      </c>
      <c r="C10" s="157" t="s">
        <v>44</v>
      </c>
      <c r="D10" s="161">
        <v>192</v>
      </c>
      <c r="E10" s="158">
        <v>351</v>
      </c>
      <c r="F10" s="159">
        <f t="shared" si="0"/>
        <v>-159</v>
      </c>
      <c r="G10" s="163" t="s">
        <v>53</v>
      </c>
      <c r="H10" s="177">
        <v>170</v>
      </c>
      <c r="I10" s="252">
        <f t="shared" si="1"/>
        <v>0.48433048433048431</v>
      </c>
      <c r="J10" s="176">
        <v>170</v>
      </c>
      <c r="K10" s="179">
        <f t="shared" si="2"/>
        <v>0.88541666666666663</v>
      </c>
      <c r="L10" s="176">
        <f t="shared" si="3"/>
        <v>0</v>
      </c>
      <c r="M10" s="182">
        <v>192</v>
      </c>
      <c r="N10" s="183">
        <f t="shared" si="4"/>
        <v>1</v>
      </c>
      <c r="O10" s="184">
        <f t="shared" si="5"/>
        <v>22</v>
      </c>
    </row>
    <row r="11" spans="1:15" x14ac:dyDescent="0.4">
      <c r="A11" s="164">
        <v>7</v>
      </c>
      <c r="B11" s="157" t="s">
        <v>54</v>
      </c>
      <c r="C11" s="157" t="s">
        <v>44</v>
      </c>
      <c r="D11" s="160">
        <v>17682</v>
      </c>
      <c r="E11" s="159">
        <v>18446</v>
      </c>
      <c r="F11" s="159">
        <f t="shared" si="0"/>
        <v>-764</v>
      </c>
      <c r="G11" s="163" t="s">
        <v>55</v>
      </c>
      <c r="H11" s="177">
        <v>9592</v>
      </c>
      <c r="I11" s="252">
        <f t="shared" si="1"/>
        <v>0.52000433698362791</v>
      </c>
      <c r="J11" s="176">
        <v>9195</v>
      </c>
      <c r="K11" s="179">
        <f t="shared" si="2"/>
        <v>0.52002035968781812</v>
      </c>
      <c r="L11" s="176">
        <f t="shared" si="3"/>
        <v>-397</v>
      </c>
      <c r="M11" s="182">
        <v>15000</v>
      </c>
      <c r="N11" s="183">
        <f t="shared" si="4"/>
        <v>0.84832032575500504</v>
      </c>
      <c r="O11" s="184">
        <f t="shared" si="5"/>
        <v>5408</v>
      </c>
    </row>
    <row r="12" spans="1:15" x14ac:dyDescent="0.4">
      <c r="A12" s="164">
        <v>8</v>
      </c>
      <c r="B12" s="157" t="s">
        <v>56</v>
      </c>
      <c r="C12" s="157" t="s">
        <v>44</v>
      </c>
      <c r="D12" s="160">
        <v>13746</v>
      </c>
      <c r="E12" s="159">
        <v>12837</v>
      </c>
      <c r="F12" s="159">
        <f t="shared" si="0"/>
        <v>909</v>
      </c>
      <c r="G12" s="163" t="s">
        <v>57</v>
      </c>
      <c r="H12" s="177">
        <v>4639</v>
      </c>
      <c r="I12" s="252">
        <f t="shared" si="1"/>
        <v>0.36137726883228166</v>
      </c>
      <c r="J12" s="176">
        <v>7148</v>
      </c>
      <c r="K12" s="179">
        <f t="shared" si="2"/>
        <v>0.52000581987487271</v>
      </c>
      <c r="L12" s="176">
        <f t="shared" si="3"/>
        <v>2509</v>
      </c>
      <c r="M12" s="182">
        <v>13746</v>
      </c>
      <c r="N12" s="183">
        <f t="shared" si="4"/>
        <v>1</v>
      </c>
      <c r="O12" s="184">
        <f t="shared" si="5"/>
        <v>9107</v>
      </c>
    </row>
    <row r="13" spans="1:15" x14ac:dyDescent="0.4">
      <c r="A13" s="164">
        <v>9</v>
      </c>
      <c r="B13" s="157" t="s">
        <v>58</v>
      </c>
      <c r="C13" s="157" t="s">
        <v>44</v>
      </c>
      <c r="D13" s="161">
        <v>238</v>
      </c>
      <c r="E13" s="158">
        <v>856</v>
      </c>
      <c r="F13" s="159">
        <f t="shared" si="0"/>
        <v>-618</v>
      </c>
      <c r="G13" s="163" t="s">
        <v>59</v>
      </c>
      <c r="H13" s="177">
        <v>178</v>
      </c>
      <c r="I13" s="252">
        <f t="shared" si="1"/>
        <v>0.20794392523364486</v>
      </c>
      <c r="J13" s="176">
        <v>170</v>
      </c>
      <c r="K13" s="179">
        <f t="shared" si="2"/>
        <v>0.7142857142857143</v>
      </c>
      <c r="L13" s="176">
        <f t="shared" si="3"/>
        <v>-8</v>
      </c>
      <c r="M13" s="182">
        <v>238</v>
      </c>
      <c r="N13" s="183">
        <f t="shared" si="4"/>
        <v>1</v>
      </c>
      <c r="O13" s="184">
        <f t="shared" si="5"/>
        <v>60</v>
      </c>
    </row>
    <row r="14" spans="1:15" x14ac:dyDescent="0.4">
      <c r="A14" s="164">
        <v>10</v>
      </c>
      <c r="B14" s="157" t="s">
        <v>60</v>
      </c>
      <c r="C14" s="157" t="s">
        <v>44</v>
      </c>
      <c r="D14" s="160">
        <v>1329</v>
      </c>
      <c r="E14" s="158">
        <v>310</v>
      </c>
      <c r="F14" s="159">
        <f t="shared" si="0"/>
        <v>1019</v>
      </c>
      <c r="G14" s="163" t="s">
        <v>61</v>
      </c>
      <c r="H14" s="177">
        <v>314</v>
      </c>
      <c r="I14" s="252">
        <f t="shared" si="1"/>
        <v>1.0129032258064516</v>
      </c>
      <c r="J14" s="176">
        <v>518</v>
      </c>
      <c r="K14" s="179">
        <f t="shared" si="2"/>
        <v>0.38976674191121141</v>
      </c>
      <c r="L14" s="176">
        <f t="shared" si="3"/>
        <v>204</v>
      </c>
      <c r="M14" s="182">
        <v>1329</v>
      </c>
      <c r="N14" s="183">
        <f t="shared" si="4"/>
        <v>1</v>
      </c>
      <c r="O14" s="184">
        <f t="shared" si="5"/>
        <v>1015</v>
      </c>
    </row>
    <row r="15" spans="1:15" x14ac:dyDescent="0.4">
      <c r="A15" s="164">
        <v>11</v>
      </c>
      <c r="B15" s="157" t="s">
        <v>62</v>
      </c>
      <c r="C15" s="157" t="s">
        <v>44</v>
      </c>
      <c r="D15" s="160">
        <v>5937</v>
      </c>
      <c r="E15" s="159">
        <v>5314</v>
      </c>
      <c r="F15" s="159">
        <f t="shared" si="0"/>
        <v>623</v>
      </c>
      <c r="G15" s="163" t="s">
        <v>63</v>
      </c>
      <c r="H15" s="177">
        <v>1314</v>
      </c>
      <c r="I15" s="252">
        <f t="shared" si="1"/>
        <v>0.24727135867519759</v>
      </c>
      <c r="J15" s="176">
        <v>2315</v>
      </c>
      <c r="K15" s="179">
        <f t="shared" si="2"/>
        <v>0.38992757284823987</v>
      </c>
      <c r="L15" s="176">
        <f t="shared" si="3"/>
        <v>1001</v>
      </c>
      <c r="M15" s="182">
        <v>5937</v>
      </c>
      <c r="N15" s="183">
        <f t="shared" si="4"/>
        <v>1</v>
      </c>
      <c r="O15" s="184">
        <f t="shared" si="5"/>
        <v>4623</v>
      </c>
    </row>
    <row r="16" spans="1:15" x14ac:dyDescent="0.4">
      <c r="A16" s="164">
        <v>12</v>
      </c>
      <c r="B16" s="157" t="s">
        <v>64</v>
      </c>
      <c r="C16" s="157" t="s">
        <v>44</v>
      </c>
      <c r="D16" s="160">
        <v>71340</v>
      </c>
      <c r="E16" s="159">
        <v>71340</v>
      </c>
      <c r="F16" s="159">
        <f t="shared" si="0"/>
        <v>0</v>
      </c>
      <c r="G16" s="163" t="s">
        <v>65</v>
      </c>
      <c r="H16" s="177">
        <v>2179</v>
      </c>
      <c r="I16" s="252">
        <f t="shared" si="1"/>
        <v>3.0543874404261283E-2</v>
      </c>
      <c r="J16" s="176">
        <v>7419</v>
      </c>
      <c r="K16" s="179">
        <f t="shared" si="2"/>
        <v>0.10399495374264088</v>
      </c>
      <c r="L16" s="176">
        <f t="shared" si="3"/>
        <v>5240</v>
      </c>
      <c r="M16" s="182">
        <v>3500</v>
      </c>
      <c r="N16" s="183">
        <f t="shared" si="4"/>
        <v>4.9060835435940565E-2</v>
      </c>
      <c r="O16" s="184">
        <f t="shared" si="5"/>
        <v>1321</v>
      </c>
    </row>
    <row r="17" spans="1:15" x14ac:dyDescent="0.4">
      <c r="A17" s="164">
        <v>13</v>
      </c>
      <c r="B17" s="157" t="s">
        <v>66</v>
      </c>
      <c r="C17" s="157" t="s">
        <v>44</v>
      </c>
      <c r="D17" s="160">
        <v>1238</v>
      </c>
      <c r="E17" s="159">
        <v>1074</v>
      </c>
      <c r="F17" s="159">
        <f t="shared" si="0"/>
        <v>164</v>
      </c>
      <c r="G17" s="163" t="s">
        <v>67</v>
      </c>
      <c r="H17" s="177">
        <v>475</v>
      </c>
      <c r="I17" s="252">
        <f t="shared" si="1"/>
        <v>0.44227188081936686</v>
      </c>
      <c r="J17" s="176">
        <v>322</v>
      </c>
      <c r="K17" s="179">
        <f t="shared" si="2"/>
        <v>0.26009693053311794</v>
      </c>
      <c r="L17" s="176">
        <f t="shared" si="3"/>
        <v>-153</v>
      </c>
      <c r="M17" s="182">
        <v>1238</v>
      </c>
      <c r="N17" s="183">
        <f t="shared" si="4"/>
        <v>1</v>
      </c>
      <c r="O17" s="184">
        <f t="shared" si="5"/>
        <v>763</v>
      </c>
    </row>
    <row r="18" spans="1:15" x14ac:dyDescent="0.4">
      <c r="A18" s="164">
        <v>14</v>
      </c>
      <c r="B18" s="157" t="s">
        <v>68</v>
      </c>
      <c r="C18" s="157" t="s">
        <v>44</v>
      </c>
      <c r="D18" s="161">
        <v>187</v>
      </c>
      <c r="E18" s="158">
        <v>335</v>
      </c>
      <c r="F18" s="159">
        <f t="shared" si="0"/>
        <v>-148</v>
      </c>
      <c r="G18" s="163" t="s">
        <v>69</v>
      </c>
      <c r="H18" s="177">
        <v>170</v>
      </c>
      <c r="I18" s="252">
        <f t="shared" si="1"/>
        <v>0.5074626865671642</v>
      </c>
      <c r="J18" s="176">
        <v>170</v>
      </c>
      <c r="K18" s="179">
        <f t="shared" si="2"/>
        <v>0.90909090909090906</v>
      </c>
      <c r="L18" s="176">
        <f t="shared" si="3"/>
        <v>0</v>
      </c>
      <c r="M18" s="182">
        <v>187</v>
      </c>
      <c r="N18" s="183">
        <f t="shared" si="4"/>
        <v>1</v>
      </c>
      <c r="O18" s="184">
        <f t="shared" si="5"/>
        <v>17</v>
      </c>
    </row>
    <row r="19" spans="1:15" x14ac:dyDescent="0.4">
      <c r="A19" s="164">
        <v>15</v>
      </c>
      <c r="B19" s="157" t="s">
        <v>70</v>
      </c>
      <c r="C19" s="157" t="s">
        <v>44</v>
      </c>
      <c r="D19" s="160">
        <v>70899</v>
      </c>
      <c r="E19" s="159">
        <v>70782</v>
      </c>
      <c r="F19" s="159">
        <f t="shared" si="0"/>
        <v>117</v>
      </c>
      <c r="G19" s="163" t="s">
        <v>71</v>
      </c>
      <c r="H19" s="177">
        <v>31842</v>
      </c>
      <c r="I19" s="252">
        <f t="shared" si="1"/>
        <v>0.44986013393235569</v>
      </c>
      <c r="J19" s="176">
        <v>27651</v>
      </c>
      <c r="K19" s="179">
        <f t="shared" si="2"/>
        <v>0.39000550078280372</v>
      </c>
      <c r="L19" s="176">
        <f t="shared" si="3"/>
        <v>-4191</v>
      </c>
      <c r="M19" s="182">
        <v>25000</v>
      </c>
      <c r="N19" s="183">
        <f t="shared" si="4"/>
        <v>0.3526142822888898</v>
      </c>
      <c r="O19" s="184">
        <f t="shared" si="5"/>
        <v>-6842</v>
      </c>
    </row>
    <row r="20" spans="1:15" x14ac:dyDescent="0.4">
      <c r="A20" s="164">
        <v>16</v>
      </c>
      <c r="B20" s="157" t="s">
        <v>72</v>
      </c>
      <c r="C20" s="157" t="s">
        <v>44</v>
      </c>
      <c r="D20" s="161">
        <v>227</v>
      </c>
      <c r="E20" s="158">
        <v>484</v>
      </c>
      <c r="F20" s="159">
        <f t="shared" si="0"/>
        <v>-257</v>
      </c>
      <c r="G20" s="163" t="s">
        <v>73</v>
      </c>
      <c r="H20" s="177">
        <v>170</v>
      </c>
      <c r="I20" s="252">
        <f t="shared" si="1"/>
        <v>0.3512396694214876</v>
      </c>
      <c r="J20" s="176">
        <v>170</v>
      </c>
      <c r="K20" s="179">
        <f t="shared" si="2"/>
        <v>0.74889867841409696</v>
      </c>
      <c r="L20" s="176">
        <f t="shared" si="3"/>
        <v>0</v>
      </c>
      <c r="M20" s="182">
        <v>227</v>
      </c>
      <c r="N20" s="183">
        <f t="shared" si="4"/>
        <v>1</v>
      </c>
      <c r="O20" s="184">
        <f t="shared" si="5"/>
        <v>57</v>
      </c>
    </row>
    <row r="21" spans="1:15" x14ac:dyDescent="0.4">
      <c r="A21" s="164">
        <v>17</v>
      </c>
      <c r="B21" s="157" t="s">
        <v>74</v>
      </c>
      <c r="C21" s="157" t="s">
        <v>44</v>
      </c>
      <c r="D21" s="160">
        <v>3555</v>
      </c>
      <c r="E21" s="159">
        <v>3435</v>
      </c>
      <c r="F21" s="159">
        <f t="shared" si="0"/>
        <v>120</v>
      </c>
      <c r="G21" s="163" t="s">
        <v>75</v>
      </c>
      <c r="H21" s="177">
        <v>206</v>
      </c>
      <c r="I21" s="252">
        <f t="shared" si="1"/>
        <v>5.997088791848617E-2</v>
      </c>
      <c r="J21" s="176">
        <v>370</v>
      </c>
      <c r="K21" s="179">
        <f t="shared" si="2"/>
        <v>0.10407876230661041</v>
      </c>
      <c r="L21" s="176">
        <f t="shared" si="3"/>
        <v>164</v>
      </c>
      <c r="M21" s="182">
        <v>600</v>
      </c>
      <c r="N21" s="183">
        <f t="shared" si="4"/>
        <v>0.16877637130801687</v>
      </c>
      <c r="O21" s="184">
        <f t="shared" si="5"/>
        <v>394</v>
      </c>
    </row>
    <row r="22" spans="1:15" x14ac:dyDescent="0.4">
      <c r="A22" s="164">
        <v>18</v>
      </c>
      <c r="B22" s="157" t="s">
        <v>76</v>
      </c>
      <c r="C22" s="255" t="s">
        <v>44</v>
      </c>
      <c r="D22" s="255">
        <v>31</v>
      </c>
      <c r="E22" s="281">
        <v>97</v>
      </c>
      <c r="F22" s="282">
        <f t="shared" si="0"/>
        <v>-66</v>
      </c>
      <c r="G22" s="255" t="s">
        <v>77</v>
      </c>
      <c r="H22" s="177">
        <v>170</v>
      </c>
      <c r="I22" s="252">
        <f t="shared" si="1"/>
        <v>1.7525773195876289</v>
      </c>
      <c r="J22" s="176">
        <v>170</v>
      </c>
      <c r="K22" s="179">
        <f t="shared" si="2"/>
        <v>5.4838709677419351</v>
      </c>
      <c r="L22" s="176">
        <f t="shared" si="3"/>
        <v>0</v>
      </c>
      <c r="M22" s="182">
        <v>170</v>
      </c>
      <c r="N22" s="183">
        <f t="shared" si="4"/>
        <v>5.4838709677419351</v>
      </c>
      <c r="O22" s="184">
        <f t="shared" si="5"/>
        <v>0</v>
      </c>
    </row>
    <row r="23" spans="1:15" x14ac:dyDescent="0.4">
      <c r="A23" s="254">
        <v>19</v>
      </c>
      <c r="B23" s="255" t="s">
        <v>78</v>
      </c>
      <c r="C23" s="255" t="s">
        <v>44</v>
      </c>
      <c r="D23" s="283">
        <f>E23</f>
        <v>10310</v>
      </c>
      <c r="E23" s="283">
        <v>10310</v>
      </c>
      <c r="F23" s="282">
        <f t="shared" si="0"/>
        <v>0</v>
      </c>
      <c r="G23" s="255" t="s">
        <v>79</v>
      </c>
      <c r="H23" s="177">
        <v>2144</v>
      </c>
      <c r="I23" s="252">
        <f t="shared" si="1"/>
        <v>0.20795344325897186</v>
      </c>
      <c r="J23" s="176">
        <v>2144.48</v>
      </c>
      <c r="K23" s="179">
        <f t="shared" si="2"/>
        <v>0.20799999999999999</v>
      </c>
      <c r="L23" s="176">
        <f t="shared" si="3"/>
        <v>0.48000000000001819</v>
      </c>
      <c r="M23" s="182">
        <v>5000</v>
      </c>
      <c r="N23" s="185" t="s">
        <v>80</v>
      </c>
      <c r="O23" s="184">
        <f t="shared" si="5"/>
        <v>2856</v>
      </c>
    </row>
    <row r="24" spans="1:15" x14ac:dyDescent="0.4">
      <c r="A24" s="254">
        <v>20</v>
      </c>
      <c r="B24" s="255" t="s">
        <v>81</v>
      </c>
      <c r="C24" s="255" t="s">
        <v>44</v>
      </c>
      <c r="D24" s="283">
        <v>2117</v>
      </c>
      <c r="E24" s="282">
        <v>3181</v>
      </c>
      <c r="F24" s="282">
        <f t="shared" si="0"/>
        <v>-1064</v>
      </c>
      <c r="G24" s="255" t="s">
        <v>82</v>
      </c>
      <c r="H24" s="177">
        <v>662</v>
      </c>
      <c r="I24" s="252">
        <f t="shared" si="1"/>
        <v>0.20811065702609241</v>
      </c>
      <c r="J24" s="176">
        <v>440</v>
      </c>
      <c r="K24" s="179">
        <f t="shared" si="2"/>
        <v>0.20784128483703354</v>
      </c>
      <c r="L24" s="176">
        <f t="shared" si="3"/>
        <v>-222</v>
      </c>
      <c r="M24" s="182">
        <v>1500</v>
      </c>
      <c r="N24" s="183">
        <f>M24/D24</f>
        <v>0.70854983467170529</v>
      </c>
      <c r="O24" s="184">
        <f t="shared" si="5"/>
        <v>838</v>
      </c>
    </row>
    <row r="25" spans="1:15" ht="31" x14ac:dyDescent="0.4">
      <c r="A25" s="254">
        <v>21</v>
      </c>
      <c r="B25" s="255" t="s">
        <v>83</v>
      </c>
      <c r="C25" s="255" t="s">
        <v>44</v>
      </c>
      <c r="D25" s="255">
        <v>785</v>
      </c>
      <c r="E25" s="281">
        <v>815</v>
      </c>
      <c r="F25" s="282">
        <f t="shared" si="0"/>
        <v>-30</v>
      </c>
      <c r="G25" s="255" t="s">
        <v>84</v>
      </c>
      <c r="H25" s="177">
        <v>360</v>
      </c>
      <c r="I25" s="252">
        <f t="shared" si="1"/>
        <v>0.44171779141104295</v>
      </c>
      <c r="J25" s="176">
        <v>306</v>
      </c>
      <c r="K25" s="179">
        <f t="shared" si="2"/>
        <v>0.38980891719745225</v>
      </c>
      <c r="L25" s="176">
        <f t="shared" si="3"/>
        <v>-54</v>
      </c>
      <c r="M25" s="182">
        <v>785</v>
      </c>
      <c r="N25" s="183">
        <f>M25/D25</f>
        <v>1</v>
      </c>
      <c r="O25" s="184">
        <f t="shared" si="5"/>
        <v>425</v>
      </c>
    </row>
    <row r="26" spans="1:15" x14ac:dyDescent="0.4">
      <c r="A26" s="254">
        <v>22</v>
      </c>
      <c r="B26" s="255" t="s">
        <v>85</v>
      </c>
      <c r="C26" s="255" t="s">
        <v>44</v>
      </c>
      <c r="D26" s="283">
        <v>3814</v>
      </c>
      <c r="E26" s="282">
        <v>3023</v>
      </c>
      <c r="F26" s="282">
        <f t="shared" si="0"/>
        <v>791</v>
      </c>
      <c r="G26" s="255" t="s">
        <v>86</v>
      </c>
      <c r="H26" s="177">
        <v>170</v>
      </c>
      <c r="I26" s="252">
        <f t="shared" si="1"/>
        <v>5.6235527621567978E-2</v>
      </c>
      <c r="J26" s="176">
        <v>198</v>
      </c>
      <c r="K26" s="179">
        <f t="shared" si="2"/>
        <v>5.1914001048767699E-2</v>
      </c>
      <c r="L26" s="176">
        <f t="shared" si="3"/>
        <v>28</v>
      </c>
      <c r="M26" s="182">
        <v>450</v>
      </c>
      <c r="N26" s="183">
        <f>M26/D26</f>
        <v>0.11798636601992658</v>
      </c>
      <c r="O26" s="184">
        <f t="shared" si="5"/>
        <v>280</v>
      </c>
    </row>
    <row r="27" spans="1:15" x14ac:dyDescent="0.4">
      <c r="A27" s="254">
        <v>23</v>
      </c>
      <c r="B27" s="255" t="s">
        <v>87</v>
      </c>
      <c r="C27" s="255" t="s">
        <v>44</v>
      </c>
      <c r="D27" s="283">
        <v>16708</v>
      </c>
      <c r="E27" s="282">
        <v>15023</v>
      </c>
      <c r="F27" s="282">
        <f t="shared" si="0"/>
        <v>1685</v>
      </c>
      <c r="G27" s="255" t="s">
        <v>88</v>
      </c>
      <c r="H27" s="177">
        <v>170</v>
      </c>
      <c r="I27" s="252">
        <f t="shared" si="1"/>
        <v>1.1315982160686947E-2</v>
      </c>
      <c r="J27" s="176">
        <v>170</v>
      </c>
      <c r="K27" s="179">
        <f t="shared" si="2"/>
        <v>1.0174766578884368E-2</v>
      </c>
      <c r="L27" s="176">
        <f t="shared" si="3"/>
        <v>0</v>
      </c>
      <c r="M27" s="182">
        <v>500</v>
      </c>
      <c r="N27" s="183">
        <f>M27/D27</f>
        <v>2.9925784055542255E-2</v>
      </c>
      <c r="O27" s="184">
        <f t="shared" si="5"/>
        <v>330</v>
      </c>
    </row>
    <row r="28" spans="1:15" x14ac:dyDescent="0.4">
      <c r="A28" s="254">
        <v>24</v>
      </c>
      <c r="B28" s="255" t="s">
        <v>89</v>
      </c>
      <c r="C28" s="255" t="s">
        <v>44</v>
      </c>
      <c r="D28" s="283">
        <v>2239</v>
      </c>
      <c r="E28" s="282">
        <v>2239</v>
      </c>
      <c r="F28" s="282">
        <f t="shared" si="0"/>
        <v>0</v>
      </c>
      <c r="G28" s="255" t="s">
        <v>90</v>
      </c>
      <c r="H28" s="177">
        <v>294</v>
      </c>
      <c r="I28" s="252">
        <f t="shared" si="1"/>
        <v>0.13130861991960696</v>
      </c>
      <c r="J28" s="176">
        <v>233</v>
      </c>
      <c r="K28" s="179">
        <f t="shared" si="2"/>
        <v>0.10406431442608308</v>
      </c>
      <c r="L28" s="176">
        <f t="shared" si="3"/>
        <v>-61</v>
      </c>
      <c r="M28" s="182">
        <v>600</v>
      </c>
      <c r="N28" s="183">
        <f>M28/D28</f>
        <v>0.26797677534613668</v>
      </c>
      <c r="O28" s="184">
        <f t="shared" si="5"/>
        <v>306</v>
      </c>
    </row>
    <row r="29" spans="1:15" x14ac:dyDescent="0.4">
      <c r="A29" s="254">
        <v>25</v>
      </c>
      <c r="B29" s="255" t="s">
        <v>91</v>
      </c>
      <c r="C29" s="255" t="s">
        <v>44</v>
      </c>
      <c r="D29" s="283">
        <f>E29</f>
        <v>6806</v>
      </c>
      <c r="E29" s="283">
        <v>6806</v>
      </c>
      <c r="F29" s="282">
        <f t="shared" si="0"/>
        <v>0</v>
      </c>
      <c r="G29" s="255" t="s">
        <v>92</v>
      </c>
      <c r="H29" s="177">
        <v>531</v>
      </c>
      <c r="I29" s="252">
        <f t="shared" si="1"/>
        <v>7.8019394651777846E-2</v>
      </c>
      <c r="J29" s="176">
        <v>707.82400000000007</v>
      </c>
      <c r="K29" s="179">
        <f t="shared" si="2"/>
        <v>0.10400000000000001</v>
      </c>
      <c r="L29" s="176">
        <f t="shared" si="3"/>
        <v>176.82400000000007</v>
      </c>
      <c r="M29" s="182">
        <v>800</v>
      </c>
      <c r="N29" s="185" t="s">
        <v>80</v>
      </c>
      <c r="O29" s="184">
        <f t="shared" si="5"/>
        <v>269</v>
      </c>
    </row>
    <row r="30" spans="1:15" x14ac:dyDescent="0.4">
      <c r="A30" s="164">
        <v>26</v>
      </c>
      <c r="B30" s="157" t="s">
        <v>93</v>
      </c>
      <c r="C30" s="255" t="s">
        <v>44</v>
      </c>
      <c r="D30" s="283">
        <v>76240</v>
      </c>
      <c r="E30" s="282">
        <v>73623</v>
      </c>
      <c r="F30" s="282">
        <f t="shared" si="0"/>
        <v>2617</v>
      </c>
      <c r="G30" s="255" t="s">
        <v>94</v>
      </c>
      <c r="H30" s="177">
        <v>30954</v>
      </c>
      <c r="I30" s="252">
        <f t="shared" si="1"/>
        <v>0.42043926490363065</v>
      </c>
      <c r="J30" s="176">
        <v>29734</v>
      </c>
      <c r="K30" s="179">
        <f t="shared" si="2"/>
        <v>0.39000524658971669</v>
      </c>
      <c r="L30" s="176">
        <f t="shared" si="3"/>
        <v>-1220</v>
      </c>
      <c r="M30" s="182">
        <v>25000</v>
      </c>
      <c r="N30" s="183">
        <f t="shared" ref="N30:N66" si="6">M30/D30</f>
        <v>0.32791185729275968</v>
      </c>
      <c r="O30" s="184">
        <f t="shared" si="5"/>
        <v>-5954</v>
      </c>
    </row>
    <row r="31" spans="1:15" ht="46.5" x14ac:dyDescent="0.4">
      <c r="A31" s="164">
        <v>27</v>
      </c>
      <c r="B31" s="157" t="s">
        <v>95</v>
      </c>
      <c r="C31" s="255" t="s">
        <v>44</v>
      </c>
      <c r="D31" s="283">
        <v>9959</v>
      </c>
      <c r="E31" s="282">
        <v>8488</v>
      </c>
      <c r="F31" s="282">
        <f t="shared" si="0"/>
        <v>1471</v>
      </c>
      <c r="G31" s="255" t="s">
        <v>96</v>
      </c>
      <c r="H31" s="177">
        <v>170</v>
      </c>
      <c r="I31" s="252">
        <f t="shared" si="1"/>
        <v>2.002827521206409E-2</v>
      </c>
      <c r="J31" s="176">
        <v>170</v>
      </c>
      <c r="K31" s="179">
        <f t="shared" si="2"/>
        <v>1.706998694648057E-2</v>
      </c>
      <c r="L31" s="176">
        <f t="shared" si="3"/>
        <v>0</v>
      </c>
      <c r="M31" s="182">
        <v>400</v>
      </c>
      <c r="N31" s="183">
        <f t="shared" si="6"/>
        <v>4.0164675168189577E-2</v>
      </c>
      <c r="O31" s="184">
        <f t="shared" si="5"/>
        <v>230</v>
      </c>
    </row>
    <row r="32" spans="1:15" x14ac:dyDescent="0.4">
      <c r="A32" s="164">
        <v>28</v>
      </c>
      <c r="B32" s="157" t="s">
        <v>97</v>
      </c>
      <c r="C32" s="255" t="s">
        <v>44</v>
      </c>
      <c r="D32" s="283">
        <v>16000</v>
      </c>
      <c r="E32" s="282">
        <v>12772</v>
      </c>
      <c r="F32" s="282">
        <f t="shared" si="0"/>
        <v>3228</v>
      </c>
      <c r="G32" s="255" t="s">
        <v>98</v>
      </c>
      <c r="H32" s="177">
        <v>267</v>
      </c>
      <c r="I32" s="252">
        <f t="shared" si="1"/>
        <v>2.0905104917005951E-2</v>
      </c>
      <c r="J32" s="176">
        <v>832</v>
      </c>
      <c r="K32" s="179">
        <f t="shared" si="2"/>
        <v>5.1999999999999998E-2</v>
      </c>
      <c r="L32" s="176">
        <f t="shared" si="3"/>
        <v>565</v>
      </c>
      <c r="M32" s="182">
        <v>750</v>
      </c>
      <c r="N32" s="183">
        <f t="shared" si="6"/>
        <v>4.6875E-2</v>
      </c>
      <c r="O32" s="184">
        <f t="shared" si="5"/>
        <v>483</v>
      </c>
    </row>
    <row r="33" spans="1:15" x14ac:dyDescent="0.4">
      <c r="A33" s="164">
        <v>29</v>
      </c>
      <c r="B33" s="157" t="s">
        <v>99</v>
      </c>
      <c r="C33" s="255" t="s">
        <v>44</v>
      </c>
      <c r="D33" s="283">
        <v>31097</v>
      </c>
      <c r="E33" s="282">
        <v>26172</v>
      </c>
      <c r="F33" s="282">
        <f t="shared" si="0"/>
        <v>4925</v>
      </c>
      <c r="G33" s="255" t="s">
        <v>100</v>
      </c>
      <c r="H33" s="177">
        <v>7037</v>
      </c>
      <c r="I33" s="252">
        <f t="shared" si="1"/>
        <v>0.2688751337307046</v>
      </c>
      <c r="J33" s="176">
        <v>8085</v>
      </c>
      <c r="K33" s="179">
        <f t="shared" si="2"/>
        <v>0.25999292536257518</v>
      </c>
      <c r="L33" s="176">
        <f t="shared" si="3"/>
        <v>1048</v>
      </c>
      <c r="M33" s="182">
        <v>15000</v>
      </c>
      <c r="N33" s="183">
        <f t="shared" si="6"/>
        <v>0.48236164260218028</v>
      </c>
      <c r="O33" s="184">
        <f t="shared" si="5"/>
        <v>7963</v>
      </c>
    </row>
    <row r="34" spans="1:15" x14ac:dyDescent="0.4">
      <c r="A34" s="164">
        <v>30</v>
      </c>
      <c r="B34" s="157" t="s">
        <v>101</v>
      </c>
      <c r="C34" s="255" t="s">
        <v>44</v>
      </c>
      <c r="D34" s="255">
        <v>120</v>
      </c>
      <c r="E34" s="281">
        <v>132</v>
      </c>
      <c r="F34" s="282">
        <f t="shared" si="0"/>
        <v>-12</v>
      </c>
      <c r="G34" s="255" t="s">
        <v>102</v>
      </c>
      <c r="H34" s="177">
        <v>170</v>
      </c>
      <c r="I34" s="252">
        <f t="shared" si="1"/>
        <v>1.2878787878787878</v>
      </c>
      <c r="J34" s="176">
        <v>170</v>
      </c>
      <c r="K34" s="179">
        <f t="shared" si="2"/>
        <v>1.4166666666666667</v>
      </c>
      <c r="L34" s="176">
        <f t="shared" si="3"/>
        <v>0</v>
      </c>
      <c r="M34" s="182">
        <v>170</v>
      </c>
      <c r="N34" s="183">
        <f t="shared" si="6"/>
        <v>1.4166666666666667</v>
      </c>
      <c r="O34" s="184">
        <f t="shared" si="5"/>
        <v>0</v>
      </c>
    </row>
    <row r="35" spans="1:15" ht="62" x14ac:dyDescent="0.4">
      <c r="A35" s="164">
        <v>31</v>
      </c>
      <c r="B35" s="163" t="s">
        <v>103</v>
      </c>
      <c r="C35" s="255" t="s">
        <v>44</v>
      </c>
      <c r="D35" s="283">
        <v>4761</v>
      </c>
      <c r="E35" s="282">
        <v>9697</v>
      </c>
      <c r="F35" s="282">
        <f t="shared" si="0"/>
        <v>-4936</v>
      </c>
      <c r="G35" s="255" t="s">
        <v>104</v>
      </c>
      <c r="H35" s="177">
        <v>320</v>
      </c>
      <c r="I35" s="252">
        <f t="shared" si="1"/>
        <v>3.2999896875322267E-2</v>
      </c>
      <c r="J35" s="176">
        <v>495</v>
      </c>
      <c r="K35" s="179">
        <f t="shared" si="2"/>
        <v>0.10396975425330812</v>
      </c>
      <c r="L35" s="176">
        <f t="shared" si="3"/>
        <v>175</v>
      </c>
      <c r="M35" s="182">
        <v>600</v>
      </c>
      <c r="N35" s="183">
        <f t="shared" si="6"/>
        <v>0.12602394454946439</v>
      </c>
      <c r="O35" s="184">
        <f t="shared" si="5"/>
        <v>280</v>
      </c>
    </row>
    <row r="36" spans="1:15" ht="62" x14ac:dyDescent="0.4">
      <c r="A36" s="164">
        <v>32</v>
      </c>
      <c r="B36" s="163" t="s">
        <v>105</v>
      </c>
      <c r="C36" s="255" t="s">
        <v>44</v>
      </c>
      <c r="D36" s="283">
        <v>170138</v>
      </c>
      <c r="E36" s="282">
        <v>72832</v>
      </c>
      <c r="F36" s="282">
        <f t="shared" si="0"/>
        <v>97306</v>
      </c>
      <c r="G36" s="255" t="s">
        <v>106</v>
      </c>
      <c r="H36" s="177">
        <v>170</v>
      </c>
      <c r="I36" s="252">
        <f t="shared" si="1"/>
        <v>2.3341388400702988E-3</v>
      </c>
      <c r="J36" s="176">
        <v>8847</v>
      </c>
      <c r="K36" s="179">
        <f>J36/D36</f>
        <v>5.1998965545615915E-2</v>
      </c>
      <c r="L36" s="176">
        <f>J36-H36</f>
        <v>8677</v>
      </c>
      <c r="M36" s="182">
        <v>2500</v>
      </c>
      <c r="N36" s="183">
        <f t="shared" si="6"/>
        <v>1.4693954319434812E-2</v>
      </c>
      <c r="O36" s="184">
        <f t="shared" si="5"/>
        <v>2330</v>
      </c>
    </row>
    <row r="37" spans="1:15" x14ac:dyDescent="0.4">
      <c r="A37" s="164">
        <v>33</v>
      </c>
      <c r="B37" s="157" t="s">
        <v>107</v>
      </c>
      <c r="C37" s="255" t="s">
        <v>44</v>
      </c>
      <c r="D37" s="255">
        <v>651</v>
      </c>
      <c r="E37" s="281">
        <v>915</v>
      </c>
      <c r="F37" s="282">
        <f t="shared" ref="F37:F68" si="7">D37-E37</f>
        <v>-264</v>
      </c>
      <c r="G37" s="255" t="s">
        <v>108</v>
      </c>
      <c r="H37" s="177">
        <v>265</v>
      </c>
      <c r="I37" s="252">
        <f t="shared" ref="I37:I68" si="8">H37/E37</f>
        <v>0.2896174863387978</v>
      </c>
      <c r="J37" s="176">
        <v>170</v>
      </c>
      <c r="K37" s="179">
        <f t="shared" ref="K37:K68" si="9">J37/D37</f>
        <v>0.26113671274961597</v>
      </c>
      <c r="L37" s="176">
        <f t="shared" ref="L37:L68" si="10">J37-H37</f>
        <v>-95</v>
      </c>
      <c r="M37" s="182">
        <v>651</v>
      </c>
      <c r="N37" s="183">
        <f t="shared" si="6"/>
        <v>1</v>
      </c>
      <c r="O37" s="184">
        <f t="shared" ref="O37:O68" si="11">M37-H37</f>
        <v>386</v>
      </c>
    </row>
    <row r="38" spans="1:15" x14ac:dyDescent="0.4">
      <c r="A38" s="164">
        <v>34</v>
      </c>
      <c r="B38" s="157" t="s">
        <v>109</v>
      </c>
      <c r="C38" s="255" t="s">
        <v>44</v>
      </c>
      <c r="D38" s="283">
        <v>12212</v>
      </c>
      <c r="E38" s="282">
        <v>11705</v>
      </c>
      <c r="F38" s="282">
        <f t="shared" si="7"/>
        <v>507</v>
      </c>
      <c r="G38" s="255" t="s">
        <v>110</v>
      </c>
      <c r="H38" s="177">
        <v>2624</v>
      </c>
      <c r="I38" s="252">
        <f t="shared" si="8"/>
        <v>0.22417770183682187</v>
      </c>
      <c r="J38" s="176">
        <v>2540</v>
      </c>
      <c r="K38" s="179">
        <f t="shared" si="9"/>
        <v>0.20799213887979037</v>
      </c>
      <c r="L38" s="176">
        <f t="shared" si="10"/>
        <v>-84</v>
      </c>
      <c r="M38" s="182">
        <v>5000</v>
      </c>
      <c r="N38" s="183">
        <f t="shared" si="6"/>
        <v>0.40943334425155586</v>
      </c>
      <c r="O38" s="184">
        <f t="shared" si="11"/>
        <v>2376</v>
      </c>
    </row>
    <row r="39" spans="1:15" x14ac:dyDescent="0.4">
      <c r="A39" s="164">
        <v>35</v>
      </c>
      <c r="B39" s="157" t="s">
        <v>111</v>
      </c>
      <c r="C39" s="255" t="s">
        <v>44</v>
      </c>
      <c r="D39" s="283">
        <v>16396</v>
      </c>
      <c r="E39" s="282">
        <v>10321</v>
      </c>
      <c r="F39" s="282">
        <f t="shared" si="7"/>
        <v>6075</v>
      </c>
      <c r="G39" s="255" t="s">
        <v>112</v>
      </c>
      <c r="H39" s="177">
        <v>620</v>
      </c>
      <c r="I39" s="252">
        <f t="shared" si="8"/>
        <v>6.0071698478829573E-2</v>
      </c>
      <c r="J39" s="176">
        <v>1705</v>
      </c>
      <c r="K39" s="179">
        <f t="shared" si="9"/>
        <v>0.10398877775067089</v>
      </c>
      <c r="L39" s="176">
        <f t="shared" si="10"/>
        <v>1085</v>
      </c>
      <c r="M39" s="182">
        <v>1000</v>
      </c>
      <c r="N39" s="183">
        <f t="shared" si="6"/>
        <v>6.0990485484264452E-2</v>
      </c>
      <c r="O39" s="184">
        <f t="shared" si="11"/>
        <v>380</v>
      </c>
    </row>
    <row r="40" spans="1:15" x14ac:dyDescent="0.4">
      <c r="A40" s="164">
        <v>36</v>
      </c>
      <c r="B40" s="157" t="s">
        <v>113</v>
      </c>
      <c r="C40" s="255" t="s">
        <v>44</v>
      </c>
      <c r="D40" s="283">
        <v>1646</v>
      </c>
      <c r="E40" s="282">
        <v>1543</v>
      </c>
      <c r="F40" s="282">
        <f t="shared" si="7"/>
        <v>103</v>
      </c>
      <c r="G40" s="255" t="s">
        <v>114</v>
      </c>
      <c r="H40" s="177">
        <v>682</v>
      </c>
      <c r="I40" s="252">
        <f t="shared" si="8"/>
        <v>0.44199611147116008</v>
      </c>
      <c r="J40" s="176">
        <v>428</v>
      </c>
      <c r="K40" s="179">
        <f t="shared" si="9"/>
        <v>0.2600243013365735</v>
      </c>
      <c r="L40" s="176">
        <f t="shared" si="10"/>
        <v>-254</v>
      </c>
      <c r="M40" s="182">
        <v>1646</v>
      </c>
      <c r="N40" s="183">
        <f t="shared" si="6"/>
        <v>1</v>
      </c>
      <c r="O40" s="184">
        <f t="shared" si="11"/>
        <v>964</v>
      </c>
    </row>
    <row r="41" spans="1:15" x14ac:dyDescent="0.4">
      <c r="A41" s="164">
        <v>37</v>
      </c>
      <c r="B41" s="157" t="s">
        <v>115</v>
      </c>
      <c r="C41" s="255" t="s">
        <v>44</v>
      </c>
      <c r="D41" s="255">
        <v>190</v>
      </c>
      <c r="E41" s="281">
        <v>184</v>
      </c>
      <c r="F41" s="282">
        <f t="shared" si="7"/>
        <v>6</v>
      </c>
      <c r="G41" s="255" t="s">
        <v>116</v>
      </c>
      <c r="H41" s="177">
        <v>170</v>
      </c>
      <c r="I41" s="252">
        <f t="shared" si="8"/>
        <v>0.92391304347826086</v>
      </c>
      <c r="J41" s="176">
        <v>170</v>
      </c>
      <c r="K41" s="179">
        <f t="shared" si="9"/>
        <v>0.89473684210526316</v>
      </c>
      <c r="L41" s="176">
        <f t="shared" si="10"/>
        <v>0</v>
      </c>
      <c r="M41" s="182">
        <v>190</v>
      </c>
      <c r="N41" s="183">
        <f t="shared" si="6"/>
        <v>1</v>
      </c>
      <c r="O41" s="184">
        <f t="shared" si="11"/>
        <v>20</v>
      </c>
    </row>
    <row r="42" spans="1:15" x14ac:dyDescent="0.4">
      <c r="A42" s="164">
        <v>38</v>
      </c>
      <c r="B42" s="157" t="s">
        <v>117</v>
      </c>
      <c r="C42" s="255" t="s">
        <v>44</v>
      </c>
      <c r="D42" s="283">
        <v>1025</v>
      </c>
      <c r="E42" s="281">
        <v>883</v>
      </c>
      <c r="F42" s="282">
        <f t="shared" si="7"/>
        <v>142</v>
      </c>
      <c r="G42" s="255" t="s">
        <v>61</v>
      </c>
      <c r="H42" s="177">
        <v>390</v>
      </c>
      <c r="I42" s="252">
        <f t="shared" si="8"/>
        <v>0.44167610419026049</v>
      </c>
      <c r="J42" s="176">
        <v>400</v>
      </c>
      <c r="K42" s="179">
        <f t="shared" si="9"/>
        <v>0.3902439024390244</v>
      </c>
      <c r="L42" s="176">
        <f t="shared" si="10"/>
        <v>10</v>
      </c>
      <c r="M42" s="182">
        <v>1025</v>
      </c>
      <c r="N42" s="183">
        <f t="shared" si="6"/>
        <v>1</v>
      </c>
      <c r="O42" s="184">
        <f t="shared" si="11"/>
        <v>635</v>
      </c>
    </row>
    <row r="43" spans="1:15" ht="31" x14ac:dyDescent="0.4">
      <c r="A43" s="164">
        <v>39</v>
      </c>
      <c r="B43" s="157" t="s">
        <v>118</v>
      </c>
      <c r="C43" s="255" t="s">
        <v>44</v>
      </c>
      <c r="D43" s="283">
        <v>34531</v>
      </c>
      <c r="E43" s="282">
        <v>34531</v>
      </c>
      <c r="F43" s="282">
        <f t="shared" si="7"/>
        <v>0</v>
      </c>
      <c r="G43" s="255" t="s">
        <v>119</v>
      </c>
      <c r="H43" s="177">
        <v>13379</v>
      </c>
      <c r="I43" s="252">
        <f t="shared" si="8"/>
        <v>0.38744895890648984</v>
      </c>
      <c r="J43" s="176">
        <v>8978</v>
      </c>
      <c r="K43" s="179">
        <f t="shared" si="9"/>
        <v>0.25999826243085922</v>
      </c>
      <c r="L43" s="176">
        <f t="shared" si="10"/>
        <v>-4401</v>
      </c>
      <c r="M43" s="182">
        <v>15000</v>
      </c>
      <c r="N43" s="183">
        <f t="shared" si="6"/>
        <v>0.43439228519301498</v>
      </c>
      <c r="O43" s="184">
        <f t="shared" si="11"/>
        <v>1621</v>
      </c>
    </row>
    <row r="44" spans="1:15" x14ac:dyDescent="0.4">
      <c r="A44" s="164">
        <v>40</v>
      </c>
      <c r="B44" s="157" t="s">
        <v>120</v>
      </c>
      <c r="C44" s="255" t="s">
        <v>44</v>
      </c>
      <c r="D44" s="283">
        <v>16947</v>
      </c>
      <c r="E44" s="282">
        <v>18132</v>
      </c>
      <c r="F44" s="282">
        <f t="shared" si="7"/>
        <v>-1185</v>
      </c>
      <c r="G44" s="255" t="s">
        <v>121</v>
      </c>
      <c r="H44" s="177">
        <v>8592</v>
      </c>
      <c r="I44" s="252">
        <f t="shared" si="8"/>
        <v>0.47385837193911318</v>
      </c>
      <c r="J44" s="176">
        <v>8812</v>
      </c>
      <c r="K44" s="179">
        <f t="shared" si="9"/>
        <v>0.51997403670266129</v>
      </c>
      <c r="L44" s="176">
        <f t="shared" si="10"/>
        <v>220</v>
      </c>
      <c r="M44" s="182">
        <v>15000</v>
      </c>
      <c r="N44" s="183">
        <f t="shared" si="6"/>
        <v>0.88511240927597801</v>
      </c>
      <c r="O44" s="184">
        <f t="shared" si="11"/>
        <v>6408</v>
      </c>
    </row>
    <row r="45" spans="1:15" x14ac:dyDescent="0.4">
      <c r="A45" s="164">
        <v>41</v>
      </c>
      <c r="B45" s="157" t="s">
        <v>122</v>
      </c>
      <c r="C45" s="255" t="s">
        <v>44</v>
      </c>
      <c r="D45" s="255">
        <v>340</v>
      </c>
      <c r="E45" s="281">
        <v>310</v>
      </c>
      <c r="F45" s="282">
        <f t="shared" si="7"/>
        <v>30</v>
      </c>
      <c r="G45" s="255" t="s">
        <v>123</v>
      </c>
      <c r="H45" s="177">
        <v>170</v>
      </c>
      <c r="I45" s="252">
        <f t="shared" si="8"/>
        <v>0.54838709677419351</v>
      </c>
      <c r="J45" s="176">
        <v>170</v>
      </c>
      <c r="K45" s="179">
        <f t="shared" si="9"/>
        <v>0.5</v>
      </c>
      <c r="L45" s="176">
        <f t="shared" si="10"/>
        <v>0</v>
      </c>
      <c r="M45" s="182">
        <v>340</v>
      </c>
      <c r="N45" s="183">
        <f t="shared" si="6"/>
        <v>1</v>
      </c>
      <c r="O45" s="184">
        <f t="shared" si="11"/>
        <v>170</v>
      </c>
    </row>
    <row r="46" spans="1:15" ht="31" x14ac:dyDescent="0.4">
      <c r="A46" s="164">
        <v>42</v>
      </c>
      <c r="B46" s="157" t="s">
        <v>124</v>
      </c>
      <c r="C46" s="255" t="s">
        <v>44</v>
      </c>
      <c r="D46" s="255">
        <v>293</v>
      </c>
      <c r="E46" s="281">
        <v>328</v>
      </c>
      <c r="F46" s="282">
        <f t="shared" si="7"/>
        <v>-35</v>
      </c>
      <c r="G46" s="255" t="s">
        <v>125</v>
      </c>
      <c r="H46" s="177">
        <v>170</v>
      </c>
      <c r="I46" s="252">
        <f t="shared" si="8"/>
        <v>0.51829268292682928</v>
      </c>
      <c r="J46" s="176">
        <v>170</v>
      </c>
      <c r="K46" s="179">
        <f t="shared" si="9"/>
        <v>0.58020477815699656</v>
      </c>
      <c r="L46" s="176">
        <f t="shared" si="10"/>
        <v>0</v>
      </c>
      <c r="M46" s="182">
        <v>293</v>
      </c>
      <c r="N46" s="183">
        <f t="shared" si="6"/>
        <v>1</v>
      </c>
      <c r="O46" s="184">
        <f t="shared" si="11"/>
        <v>123</v>
      </c>
    </row>
    <row r="47" spans="1:15" x14ac:dyDescent="0.4">
      <c r="A47" s="164">
        <v>43</v>
      </c>
      <c r="B47" s="157" t="s">
        <v>126</v>
      </c>
      <c r="C47" s="255" t="s">
        <v>44</v>
      </c>
      <c r="D47" s="255">
        <v>13</v>
      </c>
      <c r="E47" s="281">
        <v>13</v>
      </c>
      <c r="F47" s="282">
        <f t="shared" si="7"/>
        <v>0</v>
      </c>
      <c r="G47" s="255" t="s">
        <v>127</v>
      </c>
      <c r="H47" s="177">
        <v>170</v>
      </c>
      <c r="I47" s="252">
        <f t="shared" si="8"/>
        <v>13.076923076923077</v>
      </c>
      <c r="J47" s="176">
        <v>170</v>
      </c>
      <c r="K47" s="179">
        <f t="shared" si="9"/>
        <v>13.076923076923077</v>
      </c>
      <c r="L47" s="176">
        <f t="shared" si="10"/>
        <v>0</v>
      </c>
      <c r="M47" s="182">
        <v>170</v>
      </c>
      <c r="N47" s="183">
        <f t="shared" si="6"/>
        <v>13.076923076923077</v>
      </c>
      <c r="O47" s="184">
        <f t="shared" si="11"/>
        <v>0</v>
      </c>
    </row>
    <row r="48" spans="1:15" x14ac:dyDescent="0.4">
      <c r="A48" s="164">
        <v>44</v>
      </c>
      <c r="B48" s="157" t="s">
        <v>128</v>
      </c>
      <c r="C48" s="255" t="s">
        <v>44</v>
      </c>
      <c r="D48" s="283">
        <v>19273</v>
      </c>
      <c r="E48" s="282">
        <v>17008</v>
      </c>
      <c r="F48" s="282">
        <f t="shared" si="7"/>
        <v>2265</v>
      </c>
      <c r="G48" s="255" t="s">
        <v>129</v>
      </c>
      <c r="H48" s="177">
        <v>2211</v>
      </c>
      <c r="I48" s="252">
        <f t="shared" si="8"/>
        <v>0.12999764816556914</v>
      </c>
      <c r="J48" s="176">
        <v>2004</v>
      </c>
      <c r="K48" s="179">
        <f t="shared" si="9"/>
        <v>0.10397966066517926</v>
      </c>
      <c r="L48" s="176">
        <f t="shared" si="10"/>
        <v>-207</v>
      </c>
      <c r="M48" s="182">
        <v>1000</v>
      </c>
      <c r="N48" s="183">
        <f t="shared" si="6"/>
        <v>5.188605821615732E-2</v>
      </c>
      <c r="O48" s="184">
        <f t="shared" si="11"/>
        <v>-1211</v>
      </c>
    </row>
    <row r="49" spans="1:15" x14ac:dyDescent="0.4">
      <c r="A49" s="164">
        <v>45</v>
      </c>
      <c r="B49" s="157" t="s">
        <v>130</v>
      </c>
      <c r="C49" s="255" t="s">
        <v>44</v>
      </c>
      <c r="D49" s="255">
        <v>34</v>
      </c>
      <c r="E49" s="281">
        <v>48</v>
      </c>
      <c r="F49" s="282">
        <f t="shared" si="7"/>
        <v>-14</v>
      </c>
      <c r="G49" s="255" t="s">
        <v>131</v>
      </c>
      <c r="H49" s="177">
        <v>170</v>
      </c>
      <c r="I49" s="252">
        <f t="shared" si="8"/>
        <v>3.5416666666666665</v>
      </c>
      <c r="J49" s="176">
        <v>170</v>
      </c>
      <c r="K49" s="179">
        <f t="shared" si="9"/>
        <v>5</v>
      </c>
      <c r="L49" s="176">
        <f t="shared" si="10"/>
        <v>0</v>
      </c>
      <c r="M49" s="182">
        <v>170</v>
      </c>
      <c r="N49" s="183">
        <f t="shared" si="6"/>
        <v>5</v>
      </c>
      <c r="O49" s="184">
        <f t="shared" si="11"/>
        <v>0</v>
      </c>
    </row>
    <row r="50" spans="1:15" x14ac:dyDescent="0.4">
      <c r="A50" s="164">
        <v>46</v>
      </c>
      <c r="B50" s="157" t="s">
        <v>132</v>
      </c>
      <c r="C50" s="255" t="s">
        <v>44</v>
      </c>
      <c r="D50" s="255">
        <v>728</v>
      </c>
      <c r="E50" s="281">
        <v>731</v>
      </c>
      <c r="F50" s="282">
        <f t="shared" si="7"/>
        <v>-3</v>
      </c>
      <c r="G50" s="255" t="s">
        <v>133</v>
      </c>
      <c r="H50" s="177">
        <v>291</v>
      </c>
      <c r="I50" s="252">
        <f t="shared" si="8"/>
        <v>0.39808481532147744</v>
      </c>
      <c r="J50" s="176">
        <v>189</v>
      </c>
      <c r="K50" s="179">
        <f t="shared" si="9"/>
        <v>0.25961538461538464</v>
      </c>
      <c r="L50" s="176">
        <f t="shared" si="10"/>
        <v>-102</v>
      </c>
      <c r="M50" s="182">
        <v>728</v>
      </c>
      <c r="N50" s="183">
        <f t="shared" si="6"/>
        <v>1</v>
      </c>
      <c r="O50" s="184">
        <f t="shared" si="11"/>
        <v>437</v>
      </c>
    </row>
    <row r="51" spans="1:15" x14ac:dyDescent="0.4">
      <c r="A51" s="164">
        <v>47</v>
      </c>
      <c r="B51" s="157" t="s">
        <v>134</v>
      </c>
      <c r="C51" s="255" t="s">
        <v>44</v>
      </c>
      <c r="D51" s="255">
        <v>200</v>
      </c>
      <c r="E51" s="282">
        <v>3450</v>
      </c>
      <c r="F51" s="282">
        <f t="shared" si="7"/>
        <v>-3250</v>
      </c>
      <c r="G51" s="255" t="s">
        <v>135</v>
      </c>
      <c r="H51" s="177">
        <v>449</v>
      </c>
      <c r="I51" s="252">
        <f t="shared" si="8"/>
        <v>0.13014492753623189</v>
      </c>
      <c r="J51" s="176">
        <v>170</v>
      </c>
      <c r="K51" s="179">
        <f t="shared" si="9"/>
        <v>0.85</v>
      </c>
      <c r="L51" s="176">
        <f t="shared" si="10"/>
        <v>-279</v>
      </c>
      <c r="M51" s="182">
        <v>200</v>
      </c>
      <c r="N51" s="183">
        <f t="shared" si="6"/>
        <v>1</v>
      </c>
      <c r="O51" s="184">
        <f t="shared" si="11"/>
        <v>-249</v>
      </c>
    </row>
    <row r="52" spans="1:15" x14ac:dyDescent="0.4">
      <c r="A52" s="164">
        <v>48</v>
      </c>
      <c r="B52" s="157" t="s">
        <v>136</v>
      </c>
      <c r="C52" s="255" t="s">
        <v>44</v>
      </c>
      <c r="D52" s="283">
        <v>6137</v>
      </c>
      <c r="E52" s="281">
        <v>984</v>
      </c>
      <c r="F52" s="282">
        <f t="shared" si="7"/>
        <v>5153</v>
      </c>
      <c r="G52" s="255" t="s">
        <v>137</v>
      </c>
      <c r="H52" s="177">
        <v>205</v>
      </c>
      <c r="I52" s="252">
        <f t="shared" si="8"/>
        <v>0.20833333333333334</v>
      </c>
      <c r="J52" s="176">
        <v>957</v>
      </c>
      <c r="K52" s="179">
        <f t="shared" si="9"/>
        <v>0.15593938406387486</v>
      </c>
      <c r="L52" s="176">
        <f t="shared" si="10"/>
        <v>752</v>
      </c>
      <c r="M52" s="182">
        <v>1500</v>
      </c>
      <c r="N52" s="183">
        <f t="shared" si="6"/>
        <v>0.24441909727880071</v>
      </c>
      <c r="O52" s="184">
        <f t="shared" si="11"/>
        <v>1295</v>
      </c>
    </row>
    <row r="53" spans="1:15" x14ac:dyDescent="0.4">
      <c r="A53" s="164">
        <v>49</v>
      </c>
      <c r="B53" s="157" t="s">
        <v>138</v>
      </c>
      <c r="C53" s="255" t="s">
        <v>44</v>
      </c>
      <c r="D53" s="283">
        <v>28746</v>
      </c>
      <c r="E53" s="282">
        <v>29977</v>
      </c>
      <c r="F53" s="282">
        <f t="shared" si="7"/>
        <v>-1231</v>
      </c>
      <c r="G53" s="255" t="s">
        <v>139</v>
      </c>
      <c r="H53" s="177">
        <v>15588</v>
      </c>
      <c r="I53" s="252">
        <f t="shared" si="8"/>
        <v>0.51999866564366015</v>
      </c>
      <c r="J53" s="176">
        <v>11211</v>
      </c>
      <c r="K53" s="179">
        <f t="shared" si="9"/>
        <v>0.39000208724692131</v>
      </c>
      <c r="L53" s="176">
        <f t="shared" si="10"/>
        <v>-4377</v>
      </c>
      <c r="M53" s="182">
        <v>15000</v>
      </c>
      <c r="N53" s="183">
        <f t="shared" si="6"/>
        <v>0.52181173032769779</v>
      </c>
      <c r="O53" s="184">
        <f t="shared" si="11"/>
        <v>-588</v>
      </c>
    </row>
    <row r="54" spans="1:15" x14ac:dyDescent="0.4">
      <c r="A54" s="164">
        <v>50</v>
      </c>
      <c r="B54" s="157" t="s">
        <v>140</v>
      </c>
      <c r="C54" s="255" t="s">
        <v>44</v>
      </c>
      <c r="D54" s="283">
        <v>102137</v>
      </c>
      <c r="E54" s="282">
        <v>106075</v>
      </c>
      <c r="F54" s="282">
        <f t="shared" si="7"/>
        <v>-3938</v>
      </c>
      <c r="G54" s="255" t="s">
        <v>141</v>
      </c>
      <c r="H54" s="177">
        <v>36472</v>
      </c>
      <c r="I54" s="252">
        <f t="shared" si="8"/>
        <v>0.34383219420221539</v>
      </c>
      <c r="J54" s="176">
        <v>39833</v>
      </c>
      <c r="K54" s="179">
        <f t="shared" si="9"/>
        <v>0.38999578996837581</v>
      </c>
      <c r="L54" s="176">
        <f t="shared" si="10"/>
        <v>3361</v>
      </c>
      <c r="M54" s="182">
        <v>50000</v>
      </c>
      <c r="N54" s="183">
        <f t="shared" si="6"/>
        <v>0.48953856095244624</v>
      </c>
      <c r="O54" s="184">
        <f t="shared" si="11"/>
        <v>13528</v>
      </c>
    </row>
    <row r="55" spans="1:15" x14ac:dyDescent="0.4">
      <c r="A55" s="164">
        <v>51</v>
      </c>
      <c r="B55" s="157" t="s">
        <v>142</v>
      </c>
      <c r="C55" s="255" t="s">
        <v>44</v>
      </c>
      <c r="D55" s="283">
        <v>22773</v>
      </c>
      <c r="E55" s="282">
        <v>19599</v>
      </c>
      <c r="F55" s="282">
        <f t="shared" si="7"/>
        <v>3174</v>
      </c>
      <c r="G55" s="255" t="s">
        <v>143</v>
      </c>
      <c r="H55" s="177">
        <v>553</v>
      </c>
      <c r="I55" s="252">
        <f t="shared" si="8"/>
        <v>2.8215725292106739E-2</v>
      </c>
      <c r="J55" s="176">
        <v>1184</v>
      </c>
      <c r="K55" s="179">
        <f t="shared" si="9"/>
        <v>5.1991393316646907E-2</v>
      </c>
      <c r="L55" s="176">
        <f t="shared" si="10"/>
        <v>631</v>
      </c>
      <c r="M55" s="182">
        <v>900</v>
      </c>
      <c r="N55" s="183">
        <f t="shared" si="6"/>
        <v>3.9520484784613355E-2</v>
      </c>
      <c r="O55" s="184">
        <f t="shared" si="11"/>
        <v>347</v>
      </c>
    </row>
    <row r="56" spans="1:15" x14ac:dyDescent="0.4">
      <c r="A56" s="164">
        <v>52</v>
      </c>
      <c r="B56" s="157" t="s">
        <v>144</v>
      </c>
      <c r="C56" s="255" t="s">
        <v>44</v>
      </c>
      <c r="D56" s="255">
        <v>215</v>
      </c>
      <c r="E56" s="281">
        <v>512</v>
      </c>
      <c r="F56" s="282">
        <f t="shared" si="7"/>
        <v>-297</v>
      </c>
      <c r="G56" s="255" t="s">
        <v>145</v>
      </c>
      <c r="H56" s="177">
        <v>170</v>
      </c>
      <c r="I56" s="252">
        <f t="shared" si="8"/>
        <v>0.33203125</v>
      </c>
      <c r="J56" s="176">
        <v>170</v>
      </c>
      <c r="K56" s="179">
        <f t="shared" si="9"/>
        <v>0.79069767441860461</v>
      </c>
      <c r="L56" s="176">
        <f t="shared" si="10"/>
        <v>0</v>
      </c>
      <c r="M56" s="182">
        <v>215</v>
      </c>
      <c r="N56" s="183">
        <f t="shared" si="6"/>
        <v>1</v>
      </c>
      <c r="O56" s="184">
        <f t="shared" si="11"/>
        <v>45</v>
      </c>
    </row>
    <row r="57" spans="1:15" x14ac:dyDescent="0.4">
      <c r="A57" s="164">
        <v>53</v>
      </c>
      <c r="B57" s="157" t="s">
        <v>146</v>
      </c>
      <c r="C57" s="255" t="s">
        <v>44</v>
      </c>
      <c r="D57" s="283">
        <v>38454</v>
      </c>
      <c r="E57" s="282">
        <v>36756</v>
      </c>
      <c r="F57" s="282">
        <f t="shared" si="7"/>
        <v>1698</v>
      </c>
      <c r="G57" s="255" t="s">
        <v>147</v>
      </c>
      <c r="H57" s="177">
        <v>15597</v>
      </c>
      <c r="I57" s="252">
        <f t="shared" si="8"/>
        <v>0.4243388834476004</v>
      </c>
      <c r="J57" s="176">
        <v>14997</v>
      </c>
      <c r="K57" s="179">
        <f t="shared" si="9"/>
        <v>0.38999843969418008</v>
      </c>
      <c r="L57" s="176">
        <f t="shared" si="10"/>
        <v>-600</v>
      </c>
      <c r="M57" s="182">
        <v>20000</v>
      </c>
      <c r="N57" s="183">
        <f t="shared" si="6"/>
        <v>0.52010193998023613</v>
      </c>
      <c r="O57" s="184">
        <f t="shared" si="11"/>
        <v>4403</v>
      </c>
    </row>
    <row r="58" spans="1:15" x14ac:dyDescent="0.4">
      <c r="A58" s="164">
        <v>54</v>
      </c>
      <c r="B58" s="157" t="s">
        <v>148</v>
      </c>
      <c r="C58" s="255" t="s">
        <v>44</v>
      </c>
      <c r="D58" s="283">
        <v>467050</v>
      </c>
      <c r="E58" s="282">
        <v>198596</v>
      </c>
      <c r="F58" s="282">
        <f t="shared" si="7"/>
        <v>268454</v>
      </c>
      <c r="G58" s="255" t="s">
        <v>149</v>
      </c>
      <c r="H58" s="177">
        <v>5794</v>
      </c>
      <c r="I58" s="252">
        <f t="shared" si="8"/>
        <v>2.9174807146166087E-2</v>
      </c>
      <c r="J58" s="176">
        <v>26000</v>
      </c>
      <c r="K58" s="179">
        <f t="shared" si="9"/>
        <v>5.566855797023873E-2</v>
      </c>
      <c r="L58" s="176">
        <f t="shared" si="10"/>
        <v>20206</v>
      </c>
      <c r="M58" s="182">
        <v>5000</v>
      </c>
      <c r="N58" s="183">
        <f t="shared" si="6"/>
        <v>1.0705491917353602E-2</v>
      </c>
      <c r="O58" s="184">
        <f t="shared" si="11"/>
        <v>-794</v>
      </c>
    </row>
    <row r="59" spans="1:15" x14ac:dyDescent="0.4">
      <c r="A59" s="164">
        <v>55</v>
      </c>
      <c r="B59" s="157" t="s">
        <v>150</v>
      </c>
      <c r="C59" s="255" t="s">
        <v>44</v>
      </c>
      <c r="D59" s="283">
        <v>4793</v>
      </c>
      <c r="E59" s="282">
        <v>4703</v>
      </c>
      <c r="F59" s="282">
        <f t="shared" si="7"/>
        <v>90</v>
      </c>
      <c r="G59" s="255" t="s">
        <v>151</v>
      </c>
      <c r="H59" s="177">
        <v>2079</v>
      </c>
      <c r="I59" s="252">
        <f t="shared" si="8"/>
        <v>0.44205826068466936</v>
      </c>
      <c r="J59" s="176">
        <v>1246</v>
      </c>
      <c r="K59" s="179">
        <f t="shared" si="9"/>
        <v>0.2599624452326309</v>
      </c>
      <c r="L59" s="176">
        <f t="shared" si="10"/>
        <v>-833</v>
      </c>
      <c r="M59" s="182">
        <v>2000</v>
      </c>
      <c r="N59" s="183">
        <f t="shared" si="6"/>
        <v>0.41727519298977678</v>
      </c>
      <c r="O59" s="184">
        <f t="shared" si="11"/>
        <v>-79</v>
      </c>
    </row>
    <row r="60" spans="1:15" x14ac:dyDescent="0.4">
      <c r="A60" s="164">
        <v>56</v>
      </c>
      <c r="B60" s="157" t="s">
        <v>152</v>
      </c>
      <c r="C60" s="255" t="s">
        <v>44</v>
      </c>
      <c r="D60" s="283">
        <v>1367</v>
      </c>
      <c r="E60" s="281">
        <v>495</v>
      </c>
      <c r="F60" s="282">
        <f t="shared" si="7"/>
        <v>872</v>
      </c>
      <c r="G60" s="255" t="s">
        <v>153</v>
      </c>
      <c r="H60" s="177">
        <v>244</v>
      </c>
      <c r="I60" s="252">
        <f t="shared" si="8"/>
        <v>0.49292929292929294</v>
      </c>
      <c r="J60" s="176">
        <v>284</v>
      </c>
      <c r="K60" s="179">
        <f t="shared" si="9"/>
        <v>0.20775420629114849</v>
      </c>
      <c r="L60" s="176">
        <f t="shared" si="10"/>
        <v>40</v>
      </c>
      <c r="M60" s="182">
        <v>1367</v>
      </c>
      <c r="N60" s="183">
        <f t="shared" si="6"/>
        <v>1</v>
      </c>
      <c r="O60" s="184">
        <f t="shared" si="11"/>
        <v>1123</v>
      </c>
    </row>
    <row r="61" spans="1:15" x14ac:dyDescent="0.4">
      <c r="A61" s="164">
        <v>57</v>
      </c>
      <c r="B61" s="157" t="s">
        <v>154</v>
      </c>
      <c r="C61" s="255" t="s">
        <v>44</v>
      </c>
      <c r="D61" s="255">
        <v>102</v>
      </c>
      <c r="E61" s="281">
        <v>97</v>
      </c>
      <c r="F61" s="282">
        <f t="shared" si="7"/>
        <v>5</v>
      </c>
      <c r="G61" s="255" t="s">
        <v>155</v>
      </c>
      <c r="H61" s="177">
        <v>170</v>
      </c>
      <c r="I61" s="252">
        <f t="shared" si="8"/>
        <v>1.7525773195876289</v>
      </c>
      <c r="J61" s="176">
        <v>170</v>
      </c>
      <c r="K61" s="179">
        <f t="shared" si="9"/>
        <v>1.6666666666666667</v>
      </c>
      <c r="L61" s="176">
        <f t="shared" si="10"/>
        <v>0</v>
      </c>
      <c r="M61" s="182">
        <v>170</v>
      </c>
      <c r="N61" s="183">
        <f t="shared" si="6"/>
        <v>1.6666666666666667</v>
      </c>
      <c r="O61" s="184">
        <f t="shared" si="11"/>
        <v>0</v>
      </c>
    </row>
    <row r="62" spans="1:15" x14ac:dyDescent="0.4">
      <c r="A62" s="164">
        <v>58</v>
      </c>
      <c r="B62" s="157" t="s">
        <v>156</v>
      </c>
      <c r="C62" s="255" t="s">
        <v>44</v>
      </c>
      <c r="D62" s="283">
        <v>4889</v>
      </c>
      <c r="E62" s="282">
        <v>9778</v>
      </c>
      <c r="F62" s="282">
        <f t="shared" si="7"/>
        <v>-4889</v>
      </c>
      <c r="G62" s="255" t="s">
        <v>157</v>
      </c>
      <c r="H62" s="177">
        <v>191</v>
      </c>
      <c r="I62" s="252">
        <f t="shared" si="8"/>
        <v>1.9533646962569033E-2</v>
      </c>
      <c r="J62" s="176">
        <v>508</v>
      </c>
      <c r="K62" s="179">
        <f t="shared" si="9"/>
        <v>0.1039067293925138</v>
      </c>
      <c r="L62" s="176">
        <f t="shared" si="10"/>
        <v>317</v>
      </c>
      <c r="M62" s="182">
        <v>600</v>
      </c>
      <c r="N62" s="183">
        <f t="shared" si="6"/>
        <v>0.12272448353446512</v>
      </c>
      <c r="O62" s="184">
        <f t="shared" si="11"/>
        <v>409</v>
      </c>
    </row>
    <row r="63" spans="1:15" x14ac:dyDescent="0.4">
      <c r="A63" s="164">
        <v>59</v>
      </c>
      <c r="B63" s="157" t="s">
        <v>158</v>
      </c>
      <c r="C63" s="255" t="s">
        <v>44</v>
      </c>
      <c r="D63" s="283">
        <v>1766</v>
      </c>
      <c r="E63" s="282">
        <v>3719</v>
      </c>
      <c r="F63" s="282">
        <f t="shared" si="7"/>
        <v>-1953</v>
      </c>
      <c r="G63" s="255" t="s">
        <v>159</v>
      </c>
      <c r="H63" s="177">
        <v>611</v>
      </c>
      <c r="I63" s="252">
        <f t="shared" si="8"/>
        <v>0.16429147620328044</v>
      </c>
      <c r="J63" s="176">
        <v>459</v>
      </c>
      <c r="K63" s="179">
        <f t="shared" si="9"/>
        <v>0.25990939977349942</v>
      </c>
      <c r="L63" s="176">
        <f t="shared" si="10"/>
        <v>-152</v>
      </c>
      <c r="M63" s="182">
        <v>1766</v>
      </c>
      <c r="N63" s="183">
        <f t="shared" si="6"/>
        <v>1</v>
      </c>
      <c r="O63" s="184">
        <f t="shared" si="11"/>
        <v>1155</v>
      </c>
    </row>
    <row r="64" spans="1:15" x14ac:dyDescent="0.4">
      <c r="A64" s="164">
        <v>60</v>
      </c>
      <c r="B64" s="157" t="s">
        <v>160</v>
      </c>
      <c r="C64" s="255" t="s">
        <v>44</v>
      </c>
      <c r="D64" s="255">
        <v>515</v>
      </c>
      <c r="E64" s="281">
        <v>515</v>
      </c>
      <c r="F64" s="282">
        <f t="shared" si="7"/>
        <v>0</v>
      </c>
      <c r="G64" s="255" t="s">
        <v>161</v>
      </c>
      <c r="H64" s="177">
        <v>170</v>
      </c>
      <c r="I64" s="252">
        <f t="shared" si="8"/>
        <v>0.3300970873786408</v>
      </c>
      <c r="J64" s="176">
        <v>170</v>
      </c>
      <c r="K64" s="179">
        <f t="shared" si="9"/>
        <v>0.3300970873786408</v>
      </c>
      <c r="L64" s="176">
        <f t="shared" si="10"/>
        <v>0</v>
      </c>
      <c r="M64" s="182">
        <v>400</v>
      </c>
      <c r="N64" s="183">
        <f t="shared" si="6"/>
        <v>0.77669902912621358</v>
      </c>
      <c r="O64" s="184">
        <f t="shared" si="11"/>
        <v>230</v>
      </c>
    </row>
    <row r="65" spans="1:15" x14ac:dyDescent="0.4">
      <c r="A65" s="164">
        <v>61</v>
      </c>
      <c r="B65" s="157" t="s">
        <v>162</v>
      </c>
      <c r="C65" s="255" t="s">
        <v>44</v>
      </c>
      <c r="D65" s="255">
        <v>62</v>
      </c>
      <c r="E65" s="281">
        <v>31</v>
      </c>
      <c r="F65" s="282">
        <f t="shared" si="7"/>
        <v>31</v>
      </c>
      <c r="G65" s="255" t="s">
        <v>163</v>
      </c>
      <c r="H65" s="177">
        <v>170</v>
      </c>
      <c r="I65" s="252">
        <f t="shared" si="8"/>
        <v>5.4838709677419351</v>
      </c>
      <c r="J65" s="176">
        <v>170</v>
      </c>
      <c r="K65" s="179">
        <f t="shared" si="9"/>
        <v>2.7419354838709675</v>
      </c>
      <c r="L65" s="176">
        <f t="shared" si="10"/>
        <v>0</v>
      </c>
      <c r="M65" s="182">
        <v>170</v>
      </c>
      <c r="N65" s="183">
        <f t="shared" si="6"/>
        <v>2.7419354838709675</v>
      </c>
      <c r="O65" s="184">
        <f t="shared" si="11"/>
        <v>0</v>
      </c>
    </row>
    <row r="66" spans="1:15" x14ac:dyDescent="0.4">
      <c r="A66" s="164">
        <v>62</v>
      </c>
      <c r="B66" s="157" t="s">
        <v>164</v>
      </c>
      <c r="C66" s="255" t="s">
        <v>44</v>
      </c>
      <c r="D66" s="283">
        <v>27820</v>
      </c>
      <c r="E66" s="282">
        <v>30445</v>
      </c>
      <c r="F66" s="282">
        <f t="shared" si="7"/>
        <v>-2625</v>
      </c>
      <c r="G66" s="255" t="s">
        <v>165</v>
      </c>
      <c r="H66" s="177">
        <v>14233</v>
      </c>
      <c r="I66" s="252">
        <f t="shared" si="8"/>
        <v>0.46749876827065201</v>
      </c>
      <c r="J66" s="176">
        <v>10850</v>
      </c>
      <c r="K66" s="179">
        <f t="shared" si="9"/>
        <v>0.39000718907260962</v>
      </c>
      <c r="L66" s="176">
        <f t="shared" si="10"/>
        <v>-3383</v>
      </c>
      <c r="M66" s="182">
        <v>15000</v>
      </c>
      <c r="N66" s="183">
        <f t="shared" si="6"/>
        <v>0.53918044572250179</v>
      </c>
      <c r="O66" s="184">
        <f t="shared" si="11"/>
        <v>767</v>
      </c>
    </row>
    <row r="67" spans="1:15" x14ac:dyDescent="0.4">
      <c r="A67" s="254">
        <v>63</v>
      </c>
      <c r="B67" s="255" t="s">
        <v>166</v>
      </c>
      <c r="C67" s="255" t="s">
        <v>44</v>
      </c>
      <c r="D67" s="255">
        <f>E67</f>
        <v>477</v>
      </c>
      <c r="E67" s="255">
        <v>477</v>
      </c>
      <c r="F67" s="282">
        <f t="shared" si="7"/>
        <v>0</v>
      </c>
      <c r="G67" s="255" t="s">
        <v>167</v>
      </c>
      <c r="H67" s="177">
        <v>185</v>
      </c>
      <c r="I67" s="252">
        <f t="shared" si="8"/>
        <v>0.38784067085953877</v>
      </c>
      <c r="J67" s="176">
        <v>170</v>
      </c>
      <c r="K67" s="179">
        <f t="shared" si="9"/>
        <v>0.35639412997903563</v>
      </c>
      <c r="L67" s="176">
        <f t="shared" si="10"/>
        <v>-15</v>
      </c>
      <c r="M67" s="182">
        <v>477</v>
      </c>
      <c r="N67" s="185" t="s">
        <v>80</v>
      </c>
      <c r="O67" s="184">
        <f t="shared" si="11"/>
        <v>292</v>
      </c>
    </row>
    <row r="68" spans="1:15" x14ac:dyDescent="0.4">
      <c r="A68" s="164">
        <v>64</v>
      </c>
      <c r="B68" s="157" t="s">
        <v>168</v>
      </c>
      <c r="C68" s="255" t="s">
        <v>44</v>
      </c>
      <c r="D68" s="283">
        <v>1231</v>
      </c>
      <c r="E68" s="282">
        <v>1518</v>
      </c>
      <c r="F68" s="282">
        <f t="shared" si="7"/>
        <v>-287</v>
      </c>
      <c r="G68" s="255" t="s">
        <v>169</v>
      </c>
      <c r="H68" s="177">
        <v>636</v>
      </c>
      <c r="I68" s="252">
        <f t="shared" si="8"/>
        <v>0.4189723320158103</v>
      </c>
      <c r="J68" s="176">
        <v>640</v>
      </c>
      <c r="K68" s="179">
        <f t="shared" si="9"/>
        <v>0.51990251827782286</v>
      </c>
      <c r="L68" s="176">
        <f t="shared" si="10"/>
        <v>4</v>
      </c>
      <c r="M68" s="182">
        <v>1231</v>
      </c>
      <c r="N68" s="183">
        <f t="shared" ref="N68:N98" si="12">M68/D68</f>
        <v>1</v>
      </c>
      <c r="O68" s="184">
        <f t="shared" si="11"/>
        <v>595</v>
      </c>
    </row>
    <row r="69" spans="1:15" x14ac:dyDescent="0.4">
      <c r="A69" s="164">
        <v>65</v>
      </c>
      <c r="B69" s="157" t="s">
        <v>170</v>
      </c>
      <c r="C69" s="255" t="s">
        <v>44</v>
      </c>
      <c r="D69" s="283">
        <v>2359365</v>
      </c>
      <c r="E69" s="282">
        <v>1962601</v>
      </c>
      <c r="F69" s="282">
        <f t="shared" ref="F69:F100" si="13">D69-E69</f>
        <v>396764</v>
      </c>
      <c r="G69" s="255" t="s">
        <v>171</v>
      </c>
      <c r="H69" s="177">
        <v>39000</v>
      </c>
      <c r="I69" s="252">
        <f t="shared" ref="I69:I100" si="14">H69/E69</f>
        <v>1.9871588774284736E-2</v>
      </c>
      <c r="J69" s="176">
        <f>'Rate-per-Member Fee Model'!M69</f>
        <v>49074.792000000009</v>
      </c>
      <c r="K69" s="179">
        <f t="shared" ref="K69:K100" si="15">J69/D69</f>
        <v>2.0800000000000003E-2</v>
      </c>
      <c r="L69" s="176">
        <f t="shared" ref="L69:L100" si="16">J69-H69</f>
        <v>10074.792000000009</v>
      </c>
      <c r="M69" s="182">
        <v>23594</v>
      </c>
      <c r="N69" s="183">
        <f t="shared" si="12"/>
        <v>1.0000148344999607E-2</v>
      </c>
      <c r="O69" s="184">
        <f t="shared" ref="O69:O100" si="17">M69-H69</f>
        <v>-15406</v>
      </c>
    </row>
    <row r="70" spans="1:15" x14ac:dyDescent="0.4">
      <c r="A70" s="164">
        <v>66</v>
      </c>
      <c r="B70" s="157" t="s">
        <v>172</v>
      </c>
      <c r="C70" s="255" t="s">
        <v>44</v>
      </c>
      <c r="D70" s="283">
        <v>10573</v>
      </c>
      <c r="E70" s="282">
        <v>9115</v>
      </c>
      <c r="F70" s="282">
        <f t="shared" si="13"/>
        <v>1458</v>
      </c>
      <c r="G70" s="255" t="s">
        <v>173</v>
      </c>
      <c r="H70" s="177">
        <v>4489</v>
      </c>
      <c r="I70" s="252">
        <f t="shared" si="14"/>
        <v>0.49248491497531544</v>
      </c>
      <c r="J70" s="176">
        <v>5498</v>
      </c>
      <c r="K70" s="179">
        <f t="shared" si="15"/>
        <v>0.52000378322141305</v>
      </c>
      <c r="L70" s="176">
        <f t="shared" si="16"/>
        <v>1009</v>
      </c>
      <c r="M70" s="182">
        <v>10573</v>
      </c>
      <c r="N70" s="183">
        <f t="shared" si="12"/>
        <v>1</v>
      </c>
      <c r="O70" s="184">
        <f t="shared" si="17"/>
        <v>6084</v>
      </c>
    </row>
    <row r="71" spans="1:15" x14ac:dyDescent="0.4">
      <c r="A71" s="164">
        <v>67</v>
      </c>
      <c r="B71" s="157" t="s">
        <v>174</v>
      </c>
      <c r="C71" s="255" t="s">
        <v>44</v>
      </c>
      <c r="D71" s="283">
        <v>59822</v>
      </c>
      <c r="E71" s="282">
        <v>61850</v>
      </c>
      <c r="F71" s="282">
        <f t="shared" si="13"/>
        <v>-2028</v>
      </c>
      <c r="G71" s="255" t="s">
        <v>175</v>
      </c>
      <c r="H71" s="177">
        <v>22462</v>
      </c>
      <c r="I71" s="252">
        <f t="shared" si="14"/>
        <v>0.36316895715440584</v>
      </c>
      <c r="J71" s="176">
        <v>23331</v>
      </c>
      <c r="K71" s="179">
        <f t="shared" si="15"/>
        <v>0.39000702082845778</v>
      </c>
      <c r="L71" s="176">
        <f t="shared" si="16"/>
        <v>869</v>
      </c>
      <c r="M71" s="182">
        <v>25000</v>
      </c>
      <c r="N71" s="183">
        <f t="shared" si="12"/>
        <v>0.41790645581892949</v>
      </c>
      <c r="O71" s="184">
        <f t="shared" si="17"/>
        <v>2538</v>
      </c>
    </row>
    <row r="72" spans="1:15" x14ac:dyDescent="0.4">
      <c r="A72" s="164">
        <v>68</v>
      </c>
      <c r="B72" s="157" t="s">
        <v>176</v>
      </c>
      <c r="C72" s="255" t="s">
        <v>44</v>
      </c>
      <c r="D72" s="283">
        <v>95344</v>
      </c>
      <c r="E72" s="282">
        <v>93591</v>
      </c>
      <c r="F72" s="282">
        <f t="shared" si="13"/>
        <v>1753</v>
      </c>
      <c r="G72" s="255" t="s">
        <v>177</v>
      </c>
      <c r="H72" s="177">
        <v>39907</v>
      </c>
      <c r="I72" s="252">
        <f t="shared" si="14"/>
        <v>0.4263978373988952</v>
      </c>
      <c r="J72" s="176">
        <v>37184</v>
      </c>
      <c r="K72" s="179">
        <f t="shared" si="15"/>
        <v>0.38999832186608491</v>
      </c>
      <c r="L72" s="176">
        <f t="shared" si="16"/>
        <v>-2723</v>
      </c>
      <c r="M72" s="182">
        <v>25000</v>
      </c>
      <c r="N72" s="183">
        <f t="shared" si="12"/>
        <v>0.26220842423225371</v>
      </c>
      <c r="O72" s="184">
        <f t="shared" si="17"/>
        <v>-14907</v>
      </c>
    </row>
    <row r="73" spans="1:15" x14ac:dyDescent="0.4">
      <c r="A73" s="164">
        <v>69</v>
      </c>
      <c r="B73" s="157" t="s">
        <v>178</v>
      </c>
      <c r="C73" s="255" t="s">
        <v>44</v>
      </c>
      <c r="D73" s="283">
        <v>2075</v>
      </c>
      <c r="E73" s="282">
        <v>1312</v>
      </c>
      <c r="F73" s="282">
        <f t="shared" si="13"/>
        <v>763</v>
      </c>
      <c r="G73" s="255" t="s">
        <v>179</v>
      </c>
      <c r="H73" s="177">
        <v>412</v>
      </c>
      <c r="I73" s="252">
        <f t="shared" si="14"/>
        <v>0.31402439024390244</v>
      </c>
      <c r="J73" s="176">
        <v>324</v>
      </c>
      <c r="K73" s="179">
        <f t="shared" si="15"/>
        <v>0.15614457831325301</v>
      </c>
      <c r="L73" s="176">
        <f t="shared" si="16"/>
        <v>-88</v>
      </c>
      <c r="M73" s="182">
        <v>1000</v>
      </c>
      <c r="N73" s="183">
        <f t="shared" si="12"/>
        <v>0.48192771084337349</v>
      </c>
      <c r="O73" s="184">
        <f t="shared" si="17"/>
        <v>588</v>
      </c>
    </row>
    <row r="74" spans="1:15" x14ac:dyDescent="0.4">
      <c r="A74" s="164">
        <v>70</v>
      </c>
      <c r="B74" s="157" t="s">
        <v>180</v>
      </c>
      <c r="C74" s="255" t="s">
        <v>44</v>
      </c>
      <c r="D74" s="283">
        <v>22158</v>
      </c>
      <c r="E74" s="282">
        <v>23293</v>
      </c>
      <c r="F74" s="282">
        <f t="shared" si="13"/>
        <v>-1135</v>
      </c>
      <c r="G74" s="255" t="s">
        <v>181</v>
      </c>
      <c r="H74" s="177">
        <v>10296</v>
      </c>
      <c r="I74" s="252">
        <f t="shared" si="14"/>
        <v>0.44202120808826684</v>
      </c>
      <c r="J74" s="176">
        <v>8642</v>
      </c>
      <c r="K74" s="179">
        <f t="shared" si="15"/>
        <v>0.39001714956223488</v>
      </c>
      <c r="L74" s="176">
        <f t="shared" si="16"/>
        <v>-1654</v>
      </c>
      <c r="M74" s="182">
        <v>15000</v>
      </c>
      <c r="N74" s="183">
        <f t="shared" si="12"/>
        <v>0.67695640400758195</v>
      </c>
      <c r="O74" s="184">
        <f t="shared" si="17"/>
        <v>4704</v>
      </c>
    </row>
    <row r="75" spans="1:15" x14ac:dyDescent="0.4">
      <c r="A75" s="164">
        <v>71</v>
      </c>
      <c r="B75" s="157" t="s">
        <v>182</v>
      </c>
      <c r="C75" s="255" t="s">
        <v>44</v>
      </c>
      <c r="D75" s="283">
        <v>15470</v>
      </c>
      <c r="E75" s="282">
        <v>15470</v>
      </c>
      <c r="F75" s="282">
        <f t="shared" si="13"/>
        <v>0</v>
      </c>
      <c r="G75" s="255" t="s">
        <v>183</v>
      </c>
      <c r="H75" s="177">
        <v>1819</v>
      </c>
      <c r="I75" s="252">
        <f t="shared" si="14"/>
        <v>0.11758241758241758</v>
      </c>
      <c r="J75" s="176">
        <v>1609</v>
      </c>
      <c r="K75" s="179">
        <f t="shared" si="15"/>
        <v>0.10400775694893342</v>
      </c>
      <c r="L75" s="176">
        <f t="shared" si="16"/>
        <v>-210</v>
      </c>
      <c r="M75" s="182">
        <v>1000</v>
      </c>
      <c r="N75" s="183">
        <f t="shared" si="12"/>
        <v>6.4641241111829353E-2</v>
      </c>
      <c r="O75" s="184">
        <f t="shared" si="17"/>
        <v>-819</v>
      </c>
    </row>
    <row r="76" spans="1:15" x14ac:dyDescent="0.4">
      <c r="A76" s="164">
        <v>72</v>
      </c>
      <c r="B76" s="157" t="s">
        <v>184</v>
      </c>
      <c r="C76" s="255" t="s">
        <v>44</v>
      </c>
      <c r="D76" s="283">
        <v>92395</v>
      </c>
      <c r="E76" s="282">
        <v>376080</v>
      </c>
      <c r="F76" s="282">
        <f t="shared" si="13"/>
        <v>-283685</v>
      </c>
      <c r="G76" s="255" t="s">
        <v>185</v>
      </c>
      <c r="H76" s="177">
        <v>17363</v>
      </c>
      <c r="I76" s="252">
        <f t="shared" si="14"/>
        <v>4.6168368432248461E-2</v>
      </c>
      <c r="J76" s="176">
        <v>9609</v>
      </c>
      <c r="K76" s="179">
        <f t="shared" si="15"/>
        <v>0.10399913415228097</v>
      </c>
      <c r="L76" s="176">
        <f t="shared" si="16"/>
        <v>-7754</v>
      </c>
      <c r="M76" s="182">
        <v>3500</v>
      </c>
      <c r="N76" s="183">
        <f t="shared" si="12"/>
        <v>3.7880837707668161E-2</v>
      </c>
      <c r="O76" s="184">
        <f t="shared" si="17"/>
        <v>-13863</v>
      </c>
    </row>
    <row r="77" spans="1:15" x14ac:dyDescent="0.4">
      <c r="A77" s="164">
        <v>73</v>
      </c>
      <c r="B77" s="157" t="s">
        <v>186</v>
      </c>
      <c r="C77" s="255" t="s">
        <v>41</v>
      </c>
      <c r="D77" s="255">
        <v>223</v>
      </c>
      <c r="E77" s="281">
        <v>250</v>
      </c>
      <c r="F77" s="282">
        <f t="shared" si="13"/>
        <v>-27</v>
      </c>
      <c r="G77" s="255" t="s">
        <v>187</v>
      </c>
      <c r="H77" s="177">
        <v>85</v>
      </c>
      <c r="I77" s="252">
        <f t="shared" si="14"/>
        <v>0.34</v>
      </c>
      <c r="J77" s="176">
        <v>85</v>
      </c>
      <c r="K77" s="179">
        <f t="shared" si="15"/>
        <v>0.3811659192825112</v>
      </c>
      <c r="L77" s="176">
        <f t="shared" si="16"/>
        <v>0</v>
      </c>
      <c r="M77" s="182">
        <v>223</v>
      </c>
      <c r="N77" s="183">
        <f t="shared" si="12"/>
        <v>1</v>
      </c>
      <c r="O77" s="184">
        <f t="shared" si="17"/>
        <v>138</v>
      </c>
    </row>
    <row r="78" spans="1:15" x14ac:dyDescent="0.4">
      <c r="A78" s="164">
        <v>74</v>
      </c>
      <c r="B78" s="157" t="s">
        <v>188</v>
      </c>
      <c r="C78" s="255" t="s">
        <v>44</v>
      </c>
      <c r="D78" s="283">
        <v>5946</v>
      </c>
      <c r="E78" s="282">
        <v>6237</v>
      </c>
      <c r="F78" s="282">
        <f t="shared" si="13"/>
        <v>-291</v>
      </c>
      <c r="G78" s="255" t="s">
        <v>189</v>
      </c>
      <c r="H78" s="177">
        <v>2094</v>
      </c>
      <c r="I78" s="252">
        <f t="shared" si="14"/>
        <v>0.33573833573833572</v>
      </c>
      <c r="J78" s="176">
        <v>2319</v>
      </c>
      <c r="K78" s="179">
        <f t="shared" si="15"/>
        <v>0.39001009081735621</v>
      </c>
      <c r="L78" s="176">
        <f t="shared" si="16"/>
        <v>225</v>
      </c>
      <c r="M78" s="182">
        <v>5946</v>
      </c>
      <c r="N78" s="183">
        <f t="shared" si="12"/>
        <v>1</v>
      </c>
      <c r="O78" s="184">
        <f t="shared" si="17"/>
        <v>3852</v>
      </c>
    </row>
    <row r="79" spans="1:15" x14ac:dyDescent="0.4">
      <c r="A79" s="164">
        <v>75</v>
      </c>
      <c r="B79" s="157" t="s">
        <v>190</v>
      </c>
      <c r="C79" s="255" t="s">
        <v>44</v>
      </c>
      <c r="D79" s="283">
        <v>9412</v>
      </c>
      <c r="E79" s="282">
        <v>8130</v>
      </c>
      <c r="F79" s="282">
        <f t="shared" si="13"/>
        <v>1282</v>
      </c>
      <c r="G79" s="255" t="s">
        <v>191</v>
      </c>
      <c r="H79" s="177">
        <v>3232</v>
      </c>
      <c r="I79" s="252">
        <f t="shared" si="14"/>
        <v>0.397539975399754</v>
      </c>
      <c r="J79" s="176">
        <v>3671</v>
      </c>
      <c r="K79" s="179">
        <f t="shared" si="15"/>
        <v>0.39003399915002124</v>
      </c>
      <c r="L79" s="176">
        <f t="shared" si="16"/>
        <v>439</v>
      </c>
      <c r="M79" s="182">
        <v>7500</v>
      </c>
      <c r="N79" s="183">
        <f t="shared" si="12"/>
        <v>0.7968550786230344</v>
      </c>
      <c r="O79" s="184">
        <f t="shared" si="17"/>
        <v>4268</v>
      </c>
    </row>
    <row r="80" spans="1:15" x14ac:dyDescent="0.4">
      <c r="A80" s="164">
        <v>76</v>
      </c>
      <c r="B80" s="157" t="s">
        <v>192</v>
      </c>
      <c r="C80" s="255" t="s">
        <v>44</v>
      </c>
      <c r="D80" s="255">
        <v>434</v>
      </c>
      <c r="E80" s="281">
        <v>434</v>
      </c>
      <c r="F80" s="282">
        <f t="shared" si="13"/>
        <v>0</v>
      </c>
      <c r="G80" s="255" t="s">
        <v>193</v>
      </c>
      <c r="H80" s="177">
        <v>192</v>
      </c>
      <c r="I80" s="252">
        <f t="shared" si="14"/>
        <v>0.44239631336405533</v>
      </c>
      <c r="J80" s="176">
        <v>170</v>
      </c>
      <c r="K80" s="179">
        <f t="shared" si="15"/>
        <v>0.39170506912442399</v>
      </c>
      <c r="L80" s="176">
        <f t="shared" si="16"/>
        <v>-22</v>
      </c>
      <c r="M80" s="182">
        <v>434</v>
      </c>
      <c r="N80" s="183">
        <f t="shared" si="12"/>
        <v>1</v>
      </c>
      <c r="O80" s="184">
        <f t="shared" si="17"/>
        <v>242</v>
      </c>
    </row>
    <row r="81" spans="1:15" x14ac:dyDescent="0.4">
      <c r="A81" s="164">
        <v>77</v>
      </c>
      <c r="B81" s="157" t="s">
        <v>194</v>
      </c>
      <c r="C81" s="255" t="s">
        <v>44</v>
      </c>
      <c r="D81" s="283">
        <v>9159</v>
      </c>
      <c r="E81" s="282">
        <v>8761</v>
      </c>
      <c r="F81" s="282">
        <f t="shared" si="13"/>
        <v>398</v>
      </c>
      <c r="G81" s="255" t="s">
        <v>195</v>
      </c>
      <c r="H81" s="177">
        <v>1822</v>
      </c>
      <c r="I81" s="252">
        <f t="shared" si="14"/>
        <v>0.20796712704029222</v>
      </c>
      <c r="J81" s="176">
        <v>1429</v>
      </c>
      <c r="K81" s="179">
        <f t="shared" si="15"/>
        <v>0.15602139971612622</v>
      </c>
      <c r="L81" s="176">
        <f t="shared" si="16"/>
        <v>-393</v>
      </c>
      <c r="M81" s="182">
        <v>1500</v>
      </c>
      <c r="N81" s="183">
        <f t="shared" si="12"/>
        <v>0.16377333770062233</v>
      </c>
      <c r="O81" s="184">
        <f t="shared" si="17"/>
        <v>-322</v>
      </c>
    </row>
    <row r="82" spans="1:15" x14ac:dyDescent="0.4">
      <c r="A82" s="164">
        <v>78</v>
      </c>
      <c r="B82" s="157" t="s">
        <v>196</v>
      </c>
      <c r="C82" s="255" t="s">
        <v>44</v>
      </c>
      <c r="D82" s="283">
        <v>12249</v>
      </c>
      <c r="E82" s="282">
        <v>8533</v>
      </c>
      <c r="F82" s="282">
        <f t="shared" si="13"/>
        <v>3716</v>
      </c>
      <c r="G82" s="255" t="s">
        <v>197</v>
      </c>
      <c r="H82" s="177">
        <v>573</v>
      </c>
      <c r="I82" s="252">
        <f t="shared" si="14"/>
        <v>6.7151060588304237E-2</v>
      </c>
      <c r="J82" s="176">
        <v>1274</v>
      </c>
      <c r="K82" s="179">
        <f t="shared" si="15"/>
        <v>0.10400849048901951</v>
      </c>
      <c r="L82" s="176">
        <f t="shared" si="16"/>
        <v>701</v>
      </c>
      <c r="M82" s="182">
        <v>1000</v>
      </c>
      <c r="N82" s="183">
        <f t="shared" si="12"/>
        <v>8.1639317495305744E-2</v>
      </c>
      <c r="O82" s="184">
        <f t="shared" si="17"/>
        <v>427</v>
      </c>
    </row>
    <row r="83" spans="1:15" x14ac:dyDescent="0.4">
      <c r="A83" s="164">
        <v>79</v>
      </c>
      <c r="B83" s="157" t="s">
        <v>198</v>
      </c>
      <c r="C83" s="255" t="s">
        <v>44</v>
      </c>
      <c r="D83" s="283">
        <v>7975</v>
      </c>
      <c r="E83" s="282">
        <v>7876</v>
      </c>
      <c r="F83" s="282">
        <f t="shared" si="13"/>
        <v>99</v>
      </c>
      <c r="G83" s="255" t="s">
        <v>199</v>
      </c>
      <c r="H83" s="177">
        <v>170</v>
      </c>
      <c r="I83" s="252">
        <f t="shared" si="14"/>
        <v>2.1584560690705943E-2</v>
      </c>
      <c r="J83" s="176">
        <v>415</v>
      </c>
      <c r="K83" s="179">
        <f t="shared" si="15"/>
        <v>5.2037617554858931E-2</v>
      </c>
      <c r="L83" s="176">
        <f t="shared" si="16"/>
        <v>245</v>
      </c>
      <c r="M83" s="182">
        <v>600</v>
      </c>
      <c r="N83" s="183">
        <f t="shared" si="12"/>
        <v>7.5235109717868343E-2</v>
      </c>
      <c r="O83" s="184">
        <f t="shared" si="17"/>
        <v>430</v>
      </c>
    </row>
    <row r="84" spans="1:15" x14ac:dyDescent="0.4">
      <c r="A84" s="164">
        <v>80</v>
      </c>
      <c r="B84" s="157" t="s">
        <v>200</v>
      </c>
      <c r="C84" s="255" t="s">
        <v>44</v>
      </c>
      <c r="D84" s="283">
        <v>7444</v>
      </c>
      <c r="E84" s="282">
        <v>5706</v>
      </c>
      <c r="F84" s="282">
        <f t="shared" si="13"/>
        <v>1738</v>
      </c>
      <c r="G84" s="255" t="s">
        <v>201</v>
      </c>
      <c r="H84" s="177">
        <v>590</v>
      </c>
      <c r="I84" s="252">
        <f t="shared" si="14"/>
        <v>0.10339992989835262</v>
      </c>
      <c r="J84" s="176">
        <v>1548</v>
      </c>
      <c r="K84" s="179">
        <f t="shared" si="15"/>
        <v>0.20795271359484149</v>
      </c>
      <c r="L84" s="176">
        <f t="shared" si="16"/>
        <v>958</v>
      </c>
      <c r="M84" s="182">
        <v>2500</v>
      </c>
      <c r="N84" s="183">
        <f t="shared" si="12"/>
        <v>0.33584094572810319</v>
      </c>
      <c r="O84" s="184">
        <f t="shared" si="17"/>
        <v>1910</v>
      </c>
    </row>
    <row r="85" spans="1:15" ht="31" x14ac:dyDescent="0.4">
      <c r="A85" s="164">
        <v>81</v>
      </c>
      <c r="B85" s="157" t="s">
        <v>202</v>
      </c>
      <c r="C85" s="255" t="s">
        <v>44</v>
      </c>
      <c r="D85" s="255">
        <v>316</v>
      </c>
      <c r="E85" s="281">
        <v>326</v>
      </c>
      <c r="F85" s="282">
        <f t="shared" si="13"/>
        <v>-10</v>
      </c>
      <c r="G85" s="255" t="s">
        <v>203</v>
      </c>
      <c r="H85" s="177">
        <v>176</v>
      </c>
      <c r="I85" s="252">
        <f t="shared" si="14"/>
        <v>0.53987730061349692</v>
      </c>
      <c r="J85" s="176">
        <v>170</v>
      </c>
      <c r="K85" s="179">
        <f t="shared" si="15"/>
        <v>0.53797468354430378</v>
      </c>
      <c r="L85" s="176">
        <f t="shared" si="16"/>
        <v>-6</v>
      </c>
      <c r="M85" s="182">
        <v>316</v>
      </c>
      <c r="N85" s="183">
        <f t="shared" si="12"/>
        <v>1</v>
      </c>
      <c r="O85" s="184">
        <f t="shared" si="17"/>
        <v>140</v>
      </c>
    </row>
    <row r="86" spans="1:15" x14ac:dyDescent="0.4">
      <c r="A86" s="164">
        <v>82</v>
      </c>
      <c r="B86" s="157" t="s">
        <v>204</v>
      </c>
      <c r="C86" s="255" t="s">
        <v>44</v>
      </c>
      <c r="D86" s="283">
        <v>3797</v>
      </c>
      <c r="E86" s="282">
        <v>4515</v>
      </c>
      <c r="F86" s="282">
        <f t="shared" si="13"/>
        <v>-718</v>
      </c>
      <c r="G86" s="255" t="s">
        <v>205</v>
      </c>
      <c r="H86" s="177">
        <v>1112</v>
      </c>
      <c r="I86" s="252">
        <f t="shared" si="14"/>
        <v>0.24629014396456256</v>
      </c>
      <c r="J86" s="176">
        <v>1974</v>
      </c>
      <c r="K86" s="179">
        <f t="shared" si="15"/>
        <v>0.51988411904134846</v>
      </c>
      <c r="L86" s="176">
        <f t="shared" si="16"/>
        <v>862</v>
      </c>
      <c r="M86" s="182">
        <v>3797</v>
      </c>
      <c r="N86" s="183">
        <f t="shared" si="12"/>
        <v>1</v>
      </c>
      <c r="O86" s="184">
        <f t="shared" si="17"/>
        <v>2685</v>
      </c>
    </row>
    <row r="87" spans="1:15" x14ac:dyDescent="0.4">
      <c r="A87" s="164">
        <v>83</v>
      </c>
      <c r="B87" s="157" t="s">
        <v>206</v>
      </c>
      <c r="C87" s="255" t="s">
        <v>44</v>
      </c>
      <c r="D87" s="283">
        <v>86598</v>
      </c>
      <c r="E87" s="282">
        <v>104042</v>
      </c>
      <c r="F87" s="282">
        <f t="shared" si="13"/>
        <v>-17444</v>
      </c>
      <c r="G87" s="255" t="s">
        <v>207</v>
      </c>
      <c r="H87" s="177">
        <v>170</v>
      </c>
      <c r="I87" s="252">
        <f t="shared" si="14"/>
        <v>1.6339555179638993E-3</v>
      </c>
      <c r="J87" s="176">
        <v>865.98</v>
      </c>
      <c r="K87" s="179">
        <f t="shared" si="15"/>
        <v>0.01</v>
      </c>
      <c r="L87" s="176">
        <f t="shared" si="16"/>
        <v>695.98</v>
      </c>
      <c r="M87" s="182">
        <v>866</v>
      </c>
      <c r="N87" s="183">
        <f t="shared" si="12"/>
        <v>1.0000230952215987E-2</v>
      </c>
      <c r="O87" s="184">
        <f t="shared" si="17"/>
        <v>696</v>
      </c>
    </row>
    <row r="88" spans="1:15" x14ac:dyDescent="0.4">
      <c r="A88" s="164">
        <v>84</v>
      </c>
      <c r="B88" s="157" t="s">
        <v>208</v>
      </c>
      <c r="C88" s="255" t="s">
        <v>44</v>
      </c>
      <c r="D88" s="283">
        <v>780300</v>
      </c>
      <c r="E88" s="282">
        <v>569619</v>
      </c>
      <c r="F88" s="282">
        <f t="shared" si="13"/>
        <v>210681</v>
      </c>
      <c r="G88" s="255" t="s">
        <v>209</v>
      </c>
      <c r="H88" s="177">
        <v>170</v>
      </c>
      <c r="I88" s="252">
        <f t="shared" si="14"/>
        <v>2.9844510102366669E-4</v>
      </c>
      <c r="J88" s="176">
        <v>13000</v>
      </c>
      <c r="K88" s="179">
        <f t="shared" si="15"/>
        <v>1.6660258874791747E-2</v>
      </c>
      <c r="L88" s="176">
        <f t="shared" si="16"/>
        <v>12830</v>
      </c>
      <c r="M88" s="182">
        <v>7803</v>
      </c>
      <c r="N88" s="183">
        <f t="shared" si="12"/>
        <v>0.01</v>
      </c>
      <c r="O88" s="184">
        <f t="shared" si="17"/>
        <v>7633</v>
      </c>
    </row>
    <row r="89" spans="1:15" x14ac:dyDescent="0.4">
      <c r="A89" s="164">
        <v>85</v>
      </c>
      <c r="B89" s="157" t="s">
        <v>210</v>
      </c>
      <c r="C89" s="255" t="s">
        <v>44</v>
      </c>
      <c r="D89" s="283">
        <v>300003</v>
      </c>
      <c r="E89" s="282">
        <v>300003</v>
      </c>
      <c r="F89" s="282">
        <f t="shared" si="13"/>
        <v>0</v>
      </c>
      <c r="G89" s="255" t="s">
        <v>211</v>
      </c>
      <c r="H89" s="177">
        <v>61112</v>
      </c>
      <c r="I89" s="252">
        <f t="shared" si="14"/>
        <v>0.20370462962037048</v>
      </c>
      <c r="J89" s="176">
        <v>62401</v>
      </c>
      <c r="K89" s="179">
        <f t="shared" si="15"/>
        <v>0.20800125332080013</v>
      </c>
      <c r="L89" s="176">
        <f t="shared" si="16"/>
        <v>1289</v>
      </c>
      <c r="M89" s="182">
        <v>25000</v>
      </c>
      <c r="N89" s="183">
        <f t="shared" si="12"/>
        <v>8.3332500008333255E-2</v>
      </c>
      <c r="O89" s="184">
        <f t="shared" si="17"/>
        <v>-36112</v>
      </c>
    </row>
    <row r="90" spans="1:15" x14ac:dyDescent="0.4">
      <c r="A90" s="164">
        <v>86</v>
      </c>
      <c r="B90" s="157" t="s">
        <v>212</v>
      </c>
      <c r="C90" s="255" t="s">
        <v>44</v>
      </c>
      <c r="D90" s="283">
        <v>14508</v>
      </c>
      <c r="E90" s="282">
        <v>14063</v>
      </c>
      <c r="F90" s="282">
        <f t="shared" si="13"/>
        <v>445</v>
      </c>
      <c r="G90" s="255" t="s">
        <v>213</v>
      </c>
      <c r="H90" s="177">
        <v>2111</v>
      </c>
      <c r="I90" s="252">
        <f t="shared" si="14"/>
        <v>0.15011021830334922</v>
      </c>
      <c r="J90" s="176">
        <v>3018</v>
      </c>
      <c r="K90" s="179">
        <f t="shared" si="15"/>
        <v>0.20802315963606285</v>
      </c>
      <c r="L90" s="176">
        <f t="shared" si="16"/>
        <v>907</v>
      </c>
      <c r="M90" s="182">
        <v>5000</v>
      </c>
      <c r="N90" s="183">
        <f t="shared" si="12"/>
        <v>0.34463744141163494</v>
      </c>
      <c r="O90" s="184">
        <f t="shared" si="17"/>
        <v>2889</v>
      </c>
    </row>
    <row r="91" spans="1:15" x14ac:dyDescent="0.4">
      <c r="A91" s="164">
        <v>87</v>
      </c>
      <c r="B91" s="157" t="s">
        <v>214</v>
      </c>
      <c r="C91" s="255" t="s">
        <v>44</v>
      </c>
      <c r="D91" s="283">
        <v>1158</v>
      </c>
      <c r="E91" s="282">
        <v>1061</v>
      </c>
      <c r="F91" s="282">
        <f t="shared" si="13"/>
        <v>97</v>
      </c>
      <c r="G91" s="255" t="s">
        <v>215</v>
      </c>
      <c r="H91" s="177">
        <v>410</v>
      </c>
      <c r="I91" s="252">
        <f t="shared" si="14"/>
        <v>0.38642789820923656</v>
      </c>
      <c r="J91" s="176">
        <v>452</v>
      </c>
      <c r="K91" s="179">
        <f t="shared" si="15"/>
        <v>0.39032815198618309</v>
      </c>
      <c r="L91" s="176">
        <f t="shared" si="16"/>
        <v>42</v>
      </c>
      <c r="M91" s="182">
        <v>1158</v>
      </c>
      <c r="N91" s="183">
        <f t="shared" si="12"/>
        <v>1</v>
      </c>
      <c r="O91" s="184">
        <f t="shared" si="17"/>
        <v>748</v>
      </c>
    </row>
    <row r="92" spans="1:15" x14ac:dyDescent="0.4">
      <c r="A92" s="164">
        <v>88</v>
      </c>
      <c r="B92" s="157" t="s">
        <v>216</v>
      </c>
      <c r="C92" s="255" t="s">
        <v>41</v>
      </c>
      <c r="D92" s="283">
        <v>1503</v>
      </c>
      <c r="E92" s="282">
        <v>1732</v>
      </c>
      <c r="F92" s="282">
        <f t="shared" si="13"/>
        <v>-229</v>
      </c>
      <c r="G92" s="255" t="s">
        <v>217</v>
      </c>
      <c r="H92" s="177">
        <v>85</v>
      </c>
      <c r="I92" s="252">
        <f t="shared" si="14"/>
        <v>4.9076212471131642E-2</v>
      </c>
      <c r="J92" s="176">
        <v>117</v>
      </c>
      <c r="K92" s="179">
        <f t="shared" si="15"/>
        <v>7.7844311377245512E-2</v>
      </c>
      <c r="L92" s="176">
        <f t="shared" si="16"/>
        <v>32</v>
      </c>
      <c r="M92" s="182">
        <v>450</v>
      </c>
      <c r="N92" s="183">
        <f t="shared" si="12"/>
        <v>0.29940119760479039</v>
      </c>
      <c r="O92" s="184">
        <f t="shared" si="17"/>
        <v>365</v>
      </c>
    </row>
    <row r="93" spans="1:15" x14ac:dyDescent="0.4">
      <c r="A93" s="164">
        <v>89</v>
      </c>
      <c r="B93" s="157" t="s">
        <v>218</v>
      </c>
      <c r="C93" s="255" t="s">
        <v>44</v>
      </c>
      <c r="D93" s="283">
        <v>1012</v>
      </c>
      <c r="E93" s="282">
        <v>1220</v>
      </c>
      <c r="F93" s="282">
        <f t="shared" si="13"/>
        <v>-208</v>
      </c>
      <c r="G93" s="255" t="s">
        <v>219</v>
      </c>
      <c r="H93" s="177">
        <v>254</v>
      </c>
      <c r="I93" s="252">
        <f t="shared" si="14"/>
        <v>0.2081967213114754</v>
      </c>
      <c r="J93" s="176">
        <v>210</v>
      </c>
      <c r="K93" s="179">
        <f t="shared" si="15"/>
        <v>0.2075098814229249</v>
      </c>
      <c r="L93" s="176">
        <f t="shared" si="16"/>
        <v>-44</v>
      </c>
      <c r="M93" s="182">
        <v>1012</v>
      </c>
      <c r="N93" s="183">
        <f t="shared" si="12"/>
        <v>1</v>
      </c>
      <c r="O93" s="184">
        <f t="shared" si="17"/>
        <v>758</v>
      </c>
    </row>
    <row r="94" spans="1:15" x14ac:dyDescent="0.4">
      <c r="A94" s="164">
        <v>90</v>
      </c>
      <c r="B94" s="157" t="s">
        <v>220</v>
      </c>
      <c r="C94" s="255" t="s">
        <v>44</v>
      </c>
      <c r="D94" s="283">
        <v>1586</v>
      </c>
      <c r="E94" s="282">
        <v>1854</v>
      </c>
      <c r="F94" s="282">
        <f t="shared" si="13"/>
        <v>-268</v>
      </c>
      <c r="G94" s="255" t="s">
        <v>221</v>
      </c>
      <c r="H94" s="177">
        <v>273</v>
      </c>
      <c r="I94" s="252">
        <f t="shared" si="14"/>
        <v>0.14724919093851133</v>
      </c>
      <c r="J94" s="176">
        <v>330</v>
      </c>
      <c r="K94" s="179">
        <f t="shared" si="15"/>
        <v>0.20807061790668349</v>
      </c>
      <c r="L94" s="176">
        <f t="shared" si="16"/>
        <v>57</v>
      </c>
      <c r="M94" s="182">
        <v>1500</v>
      </c>
      <c r="N94" s="183">
        <f t="shared" si="12"/>
        <v>0.94577553593947039</v>
      </c>
      <c r="O94" s="184">
        <f t="shared" si="17"/>
        <v>1227</v>
      </c>
    </row>
    <row r="95" spans="1:15" x14ac:dyDescent="0.4">
      <c r="A95" s="164">
        <v>91</v>
      </c>
      <c r="B95" s="157" t="s">
        <v>222</v>
      </c>
      <c r="C95" s="255" t="s">
        <v>44</v>
      </c>
      <c r="D95" s="255">
        <v>67</v>
      </c>
      <c r="E95" s="281">
        <v>132</v>
      </c>
      <c r="F95" s="282">
        <f t="shared" si="13"/>
        <v>-65</v>
      </c>
      <c r="G95" s="255" t="s">
        <v>223</v>
      </c>
      <c r="H95" s="177">
        <v>170</v>
      </c>
      <c r="I95" s="252">
        <f t="shared" si="14"/>
        <v>1.2878787878787878</v>
      </c>
      <c r="J95" s="176">
        <v>170</v>
      </c>
      <c r="K95" s="179">
        <f t="shared" si="15"/>
        <v>2.5373134328358211</v>
      </c>
      <c r="L95" s="176">
        <f t="shared" si="16"/>
        <v>0</v>
      </c>
      <c r="M95" s="182">
        <v>170</v>
      </c>
      <c r="N95" s="183">
        <f t="shared" si="12"/>
        <v>2.5373134328358211</v>
      </c>
      <c r="O95" s="184">
        <f t="shared" si="17"/>
        <v>0</v>
      </c>
    </row>
    <row r="96" spans="1:15" x14ac:dyDescent="0.4">
      <c r="A96" s="164">
        <v>92</v>
      </c>
      <c r="B96" s="157" t="s">
        <v>224</v>
      </c>
      <c r="C96" s="255" t="s">
        <v>44</v>
      </c>
      <c r="D96" s="255">
        <v>882</v>
      </c>
      <c r="E96" s="281">
        <v>882</v>
      </c>
      <c r="F96" s="282">
        <f t="shared" si="13"/>
        <v>0</v>
      </c>
      <c r="G96" s="255" t="s">
        <v>225</v>
      </c>
      <c r="H96" s="177">
        <v>170</v>
      </c>
      <c r="I96" s="252">
        <f t="shared" si="14"/>
        <v>0.1927437641723356</v>
      </c>
      <c r="J96" s="176">
        <v>170</v>
      </c>
      <c r="K96" s="179">
        <f t="shared" si="15"/>
        <v>0.1927437641723356</v>
      </c>
      <c r="L96" s="176">
        <f t="shared" si="16"/>
        <v>0</v>
      </c>
      <c r="M96" s="182">
        <v>400</v>
      </c>
      <c r="N96" s="183">
        <f t="shared" si="12"/>
        <v>0.45351473922902497</v>
      </c>
      <c r="O96" s="184">
        <f t="shared" si="17"/>
        <v>230</v>
      </c>
    </row>
    <row r="97" spans="1:15" x14ac:dyDescent="0.4">
      <c r="A97" s="164">
        <v>93</v>
      </c>
      <c r="B97" s="157" t="s">
        <v>226</v>
      </c>
      <c r="C97" s="255" t="s">
        <v>44</v>
      </c>
      <c r="D97" s="255">
        <v>887</v>
      </c>
      <c r="E97" s="281">
        <v>909</v>
      </c>
      <c r="F97" s="282">
        <f t="shared" si="13"/>
        <v>-22</v>
      </c>
      <c r="G97" s="255" t="s">
        <v>227</v>
      </c>
      <c r="H97" s="177">
        <v>189</v>
      </c>
      <c r="I97" s="252">
        <f t="shared" si="14"/>
        <v>0.20792079207920791</v>
      </c>
      <c r="J97" s="176">
        <v>184</v>
      </c>
      <c r="K97" s="179">
        <f t="shared" si="15"/>
        <v>0.20744081172491544</v>
      </c>
      <c r="L97" s="176">
        <f t="shared" si="16"/>
        <v>-5</v>
      </c>
      <c r="M97" s="182">
        <v>600</v>
      </c>
      <c r="N97" s="183">
        <f t="shared" si="12"/>
        <v>0.67643742953776775</v>
      </c>
      <c r="O97" s="184">
        <f t="shared" si="17"/>
        <v>411</v>
      </c>
    </row>
    <row r="98" spans="1:15" x14ac:dyDescent="0.4">
      <c r="A98" s="164">
        <v>94</v>
      </c>
      <c r="B98" s="157" t="s">
        <v>228</v>
      </c>
      <c r="C98" s="255" t="s">
        <v>44</v>
      </c>
      <c r="D98" s="255">
        <v>98</v>
      </c>
      <c r="E98" s="281">
        <v>130</v>
      </c>
      <c r="F98" s="282">
        <f t="shared" si="13"/>
        <v>-32</v>
      </c>
      <c r="G98" s="255" t="s">
        <v>229</v>
      </c>
      <c r="H98" s="177">
        <v>85</v>
      </c>
      <c r="I98" s="252">
        <f t="shared" si="14"/>
        <v>0.65384615384615385</v>
      </c>
      <c r="J98" s="176">
        <v>170</v>
      </c>
      <c r="K98" s="179">
        <f t="shared" si="15"/>
        <v>1.7346938775510203</v>
      </c>
      <c r="L98" s="176">
        <f t="shared" si="16"/>
        <v>85</v>
      </c>
      <c r="M98" s="182">
        <v>170</v>
      </c>
      <c r="N98" s="183">
        <f t="shared" si="12"/>
        <v>1.7346938775510203</v>
      </c>
      <c r="O98" s="184">
        <f t="shared" si="17"/>
        <v>85</v>
      </c>
    </row>
    <row r="99" spans="1:15" x14ac:dyDescent="0.4">
      <c r="A99" s="254">
        <v>95</v>
      </c>
      <c r="B99" s="255" t="s">
        <v>230</v>
      </c>
      <c r="C99" s="255" t="s">
        <v>41</v>
      </c>
      <c r="D99" s="283">
        <f>E99</f>
        <v>47986</v>
      </c>
      <c r="E99" s="283">
        <v>47986</v>
      </c>
      <c r="F99" s="282">
        <f t="shared" si="13"/>
        <v>0</v>
      </c>
      <c r="G99" s="255" t="s">
        <v>231</v>
      </c>
      <c r="H99" s="177">
        <v>1871</v>
      </c>
      <c r="I99" s="252">
        <f t="shared" si="14"/>
        <v>3.8990538907181259E-2</v>
      </c>
      <c r="J99" s="176">
        <v>3742.9080000000004</v>
      </c>
      <c r="K99" s="179">
        <f t="shared" si="15"/>
        <v>7.8000000000000014E-2</v>
      </c>
      <c r="L99" s="176">
        <f t="shared" si="16"/>
        <v>1871.9080000000004</v>
      </c>
      <c r="M99" s="182">
        <v>1500</v>
      </c>
      <c r="N99" s="185" t="s">
        <v>80</v>
      </c>
      <c r="O99" s="184">
        <f t="shared" si="17"/>
        <v>-371</v>
      </c>
    </row>
    <row r="100" spans="1:15" x14ac:dyDescent="0.4">
      <c r="A100" s="164">
        <v>96</v>
      </c>
      <c r="B100" s="157" t="s">
        <v>232</v>
      </c>
      <c r="C100" s="255" t="s">
        <v>44</v>
      </c>
      <c r="D100" s="255">
        <v>79</v>
      </c>
      <c r="E100" s="281">
        <v>485</v>
      </c>
      <c r="F100" s="282">
        <f t="shared" si="13"/>
        <v>-406</v>
      </c>
      <c r="G100" s="255" t="s">
        <v>233</v>
      </c>
      <c r="H100" s="177">
        <v>170</v>
      </c>
      <c r="I100" s="252">
        <f t="shared" si="14"/>
        <v>0.35051546391752575</v>
      </c>
      <c r="J100" s="176">
        <v>170</v>
      </c>
      <c r="K100" s="179">
        <f t="shared" si="15"/>
        <v>2.1518987341772151</v>
      </c>
      <c r="L100" s="176">
        <f t="shared" si="16"/>
        <v>0</v>
      </c>
      <c r="M100" s="182">
        <v>170</v>
      </c>
      <c r="N100" s="183">
        <f t="shared" ref="N100:N135" si="18">M100/D100</f>
        <v>2.1518987341772151</v>
      </c>
      <c r="O100" s="184">
        <f t="shared" si="17"/>
        <v>0</v>
      </c>
    </row>
    <row r="101" spans="1:15" x14ac:dyDescent="0.4">
      <c r="A101" s="164">
        <v>97</v>
      </c>
      <c r="B101" s="157" t="s">
        <v>234</v>
      </c>
      <c r="C101" s="255" t="s">
        <v>44</v>
      </c>
      <c r="D101" s="283">
        <v>52823</v>
      </c>
      <c r="E101" s="282">
        <v>34778</v>
      </c>
      <c r="F101" s="282">
        <f t="shared" ref="F101:F132" si="19">D101-E101</f>
        <v>18045</v>
      </c>
      <c r="G101" s="255" t="s">
        <v>235</v>
      </c>
      <c r="H101" s="177">
        <v>2081</v>
      </c>
      <c r="I101" s="252">
        <f t="shared" ref="I101:I132" si="20">H101/E101</f>
        <v>5.9836678359882683E-2</v>
      </c>
      <c r="J101" s="176">
        <v>5494</v>
      </c>
      <c r="K101" s="179">
        <f t="shared" ref="K101:K132" si="21">J101/D101</f>
        <v>0.10400772390814607</v>
      </c>
      <c r="L101" s="176">
        <f t="shared" ref="L101:L132" si="22">J101-H101</f>
        <v>3413</v>
      </c>
      <c r="M101" s="182">
        <v>3500</v>
      </c>
      <c r="N101" s="183">
        <f t="shared" si="18"/>
        <v>6.6259015958957279E-2</v>
      </c>
      <c r="O101" s="184">
        <f t="shared" ref="O101:O132" si="23">M101-H101</f>
        <v>1419</v>
      </c>
    </row>
    <row r="102" spans="1:15" x14ac:dyDescent="0.4">
      <c r="A102" s="164">
        <v>98</v>
      </c>
      <c r="B102" s="157" t="s">
        <v>236</v>
      </c>
      <c r="C102" s="255" t="s">
        <v>44</v>
      </c>
      <c r="D102" s="283">
        <v>61250</v>
      </c>
      <c r="E102" s="282">
        <v>58189</v>
      </c>
      <c r="F102" s="282">
        <f t="shared" si="19"/>
        <v>3061</v>
      </c>
      <c r="G102" s="255" t="s">
        <v>237</v>
      </c>
      <c r="H102" s="177">
        <v>27592</v>
      </c>
      <c r="I102" s="252">
        <f t="shared" si="20"/>
        <v>0.47417896853357161</v>
      </c>
      <c r="J102" s="176">
        <v>31850</v>
      </c>
      <c r="K102" s="179">
        <f t="shared" si="21"/>
        <v>0.52</v>
      </c>
      <c r="L102" s="176">
        <f t="shared" si="22"/>
        <v>4258</v>
      </c>
      <c r="M102" s="182">
        <v>50000</v>
      </c>
      <c r="N102" s="183">
        <f t="shared" si="18"/>
        <v>0.81632653061224492</v>
      </c>
      <c r="O102" s="184">
        <f t="shared" si="23"/>
        <v>22408</v>
      </c>
    </row>
    <row r="103" spans="1:15" x14ac:dyDescent="0.4">
      <c r="A103" s="164">
        <v>99</v>
      </c>
      <c r="B103" s="157" t="s">
        <v>238</v>
      </c>
      <c r="C103" s="255" t="s">
        <v>44</v>
      </c>
      <c r="D103" s="283">
        <v>9651</v>
      </c>
      <c r="E103" s="282">
        <v>12566</v>
      </c>
      <c r="F103" s="282">
        <f t="shared" si="19"/>
        <v>-2915</v>
      </c>
      <c r="G103" s="255" t="s">
        <v>239</v>
      </c>
      <c r="H103" s="177">
        <v>3764</v>
      </c>
      <c r="I103" s="252">
        <f t="shared" si="20"/>
        <v>0.29953843705236349</v>
      </c>
      <c r="J103" s="176">
        <v>3764</v>
      </c>
      <c r="K103" s="179">
        <f t="shared" si="21"/>
        <v>0.39001139778261318</v>
      </c>
      <c r="L103" s="176">
        <f t="shared" si="22"/>
        <v>0</v>
      </c>
      <c r="M103" s="182">
        <v>7500</v>
      </c>
      <c r="N103" s="183">
        <f t="shared" si="18"/>
        <v>0.77712154180913895</v>
      </c>
      <c r="O103" s="184">
        <f t="shared" si="23"/>
        <v>3736</v>
      </c>
    </row>
    <row r="104" spans="1:15" x14ac:dyDescent="0.4">
      <c r="A104" s="164">
        <v>100</v>
      </c>
      <c r="B104" s="157" t="s">
        <v>240</v>
      </c>
      <c r="C104" s="255" t="s">
        <v>41</v>
      </c>
      <c r="D104" s="255">
        <v>162</v>
      </c>
      <c r="E104" s="281">
        <v>237</v>
      </c>
      <c r="F104" s="282">
        <f t="shared" si="19"/>
        <v>-75</v>
      </c>
      <c r="G104" s="255" t="s">
        <v>241</v>
      </c>
      <c r="H104" s="177">
        <v>85</v>
      </c>
      <c r="I104" s="252">
        <f t="shared" si="20"/>
        <v>0.35864978902953587</v>
      </c>
      <c r="J104" s="176">
        <v>85</v>
      </c>
      <c r="K104" s="179">
        <f t="shared" si="21"/>
        <v>0.52469135802469136</v>
      </c>
      <c r="L104" s="176">
        <f t="shared" si="22"/>
        <v>0</v>
      </c>
      <c r="M104" s="182">
        <v>162</v>
      </c>
      <c r="N104" s="183">
        <f t="shared" si="18"/>
        <v>1</v>
      </c>
      <c r="O104" s="184">
        <f t="shared" si="23"/>
        <v>77</v>
      </c>
    </row>
    <row r="105" spans="1:15" x14ac:dyDescent="0.4">
      <c r="A105" s="164">
        <v>101</v>
      </c>
      <c r="B105" s="157" t="s">
        <v>242</v>
      </c>
      <c r="C105" s="255" t="s">
        <v>41</v>
      </c>
      <c r="D105" s="255">
        <v>122</v>
      </c>
      <c r="E105" s="281">
        <v>122</v>
      </c>
      <c r="F105" s="282">
        <f t="shared" si="19"/>
        <v>0</v>
      </c>
      <c r="G105" s="255" t="s">
        <v>243</v>
      </c>
      <c r="H105" s="177">
        <v>85</v>
      </c>
      <c r="I105" s="252">
        <f t="shared" si="20"/>
        <v>0.69672131147540983</v>
      </c>
      <c r="J105" s="176">
        <v>85</v>
      </c>
      <c r="K105" s="179">
        <f t="shared" si="21"/>
        <v>0.69672131147540983</v>
      </c>
      <c r="L105" s="176">
        <f t="shared" si="22"/>
        <v>0</v>
      </c>
      <c r="M105" s="182">
        <v>170</v>
      </c>
      <c r="N105" s="183">
        <f t="shared" si="18"/>
        <v>1.3934426229508197</v>
      </c>
      <c r="O105" s="184">
        <f t="shared" si="23"/>
        <v>85</v>
      </c>
    </row>
    <row r="106" spans="1:15" x14ac:dyDescent="0.4">
      <c r="A106" s="164">
        <v>102</v>
      </c>
      <c r="B106" s="157" t="s">
        <v>244</v>
      </c>
      <c r="C106" s="255" t="s">
        <v>44</v>
      </c>
      <c r="D106" s="283">
        <v>404638</v>
      </c>
      <c r="E106" s="282">
        <v>247662</v>
      </c>
      <c r="F106" s="282">
        <f t="shared" si="19"/>
        <v>156976</v>
      </c>
      <c r="G106" s="255" t="s">
        <v>245</v>
      </c>
      <c r="H106" s="177">
        <v>12813</v>
      </c>
      <c r="I106" s="252">
        <f t="shared" si="20"/>
        <v>5.1735833515032588E-2</v>
      </c>
      <c r="J106" s="176">
        <v>26000</v>
      </c>
      <c r="K106" s="179">
        <f t="shared" si="21"/>
        <v>6.4254963695945508E-2</v>
      </c>
      <c r="L106" s="176">
        <f t="shared" si="22"/>
        <v>13187</v>
      </c>
      <c r="M106" s="182">
        <v>5000</v>
      </c>
      <c r="N106" s="183">
        <f t="shared" si="18"/>
        <v>1.2356723787681829E-2</v>
      </c>
      <c r="O106" s="184">
        <f t="shared" si="23"/>
        <v>-7813</v>
      </c>
    </row>
    <row r="107" spans="1:15" x14ac:dyDescent="0.4">
      <c r="A107" s="164">
        <v>103</v>
      </c>
      <c r="B107" s="157" t="s">
        <v>246</v>
      </c>
      <c r="C107" s="255" t="s">
        <v>44</v>
      </c>
      <c r="D107" s="283">
        <v>10274</v>
      </c>
      <c r="E107" s="282">
        <v>10433</v>
      </c>
      <c r="F107" s="282">
        <f t="shared" si="19"/>
        <v>-159</v>
      </c>
      <c r="G107" s="255" t="s">
        <v>247</v>
      </c>
      <c r="H107" s="177">
        <v>5968</v>
      </c>
      <c r="I107" s="252">
        <f t="shared" si="20"/>
        <v>0.57203105530528131</v>
      </c>
      <c r="J107" s="176">
        <v>5342</v>
      </c>
      <c r="K107" s="179">
        <f t="shared" si="21"/>
        <v>0.5199532801245863</v>
      </c>
      <c r="L107" s="176">
        <f t="shared" si="22"/>
        <v>-626</v>
      </c>
      <c r="M107" s="182">
        <v>10274</v>
      </c>
      <c r="N107" s="183">
        <f t="shared" si="18"/>
        <v>1</v>
      </c>
      <c r="O107" s="184">
        <f t="shared" si="23"/>
        <v>4306</v>
      </c>
    </row>
    <row r="108" spans="1:15" x14ac:dyDescent="0.4">
      <c r="A108" s="164">
        <v>104</v>
      </c>
      <c r="B108" s="157" t="s">
        <v>248</v>
      </c>
      <c r="C108" s="255" t="s">
        <v>44</v>
      </c>
      <c r="D108" s="283">
        <v>20110</v>
      </c>
      <c r="E108" s="282">
        <v>20121</v>
      </c>
      <c r="F108" s="282">
        <f t="shared" si="19"/>
        <v>-11</v>
      </c>
      <c r="G108" s="255" t="s">
        <v>249</v>
      </c>
      <c r="H108" s="177">
        <v>7608</v>
      </c>
      <c r="I108" s="252">
        <f t="shared" si="20"/>
        <v>0.37811241985984789</v>
      </c>
      <c r="J108" s="176">
        <v>5229</v>
      </c>
      <c r="K108" s="179">
        <f t="shared" si="21"/>
        <v>0.26001989060169073</v>
      </c>
      <c r="L108" s="176">
        <f t="shared" si="22"/>
        <v>-2379</v>
      </c>
      <c r="M108" s="182">
        <v>10000</v>
      </c>
      <c r="N108" s="183">
        <f t="shared" si="18"/>
        <v>0.4972650422675286</v>
      </c>
      <c r="O108" s="184">
        <f t="shared" si="23"/>
        <v>2392</v>
      </c>
    </row>
    <row r="109" spans="1:15" x14ac:dyDescent="0.4">
      <c r="A109" s="164">
        <v>105</v>
      </c>
      <c r="B109" s="157" t="s">
        <v>250</v>
      </c>
      <c r="C109" s="255" t="s">
        <v>44</v>
      </c>
      <c r="D109" s="283">
        <v>142047</v>
      </c>
      <c r="E109" s="282">
        <v>130956</v>
      </c>
      <c r="F109" s="282">
        <f t="shared" si="19"/>
        <v>11091</v>
      </c>
      <c r="G109" s="255" t="s">
        <v>251</v>
      </c>
      <c r="H109" s="177">
        <v>10215</v>
      </c>
      <c r="I109" s="252">
        <f t="shared" si="20"/>
        <v>7.8003298817923575E-2</v>
      </c>
      <c r="J109" s="176">
        <v>14773</v>
      </c>
      <c r="K109" s="179">
        <f t="shared" si="21"/>
        <v>0.10400078847142143</v>
      </c>
      <c r="L109" s="176">
        <f t="shared" si="22"/>
        <v>4558</v>
      </c>
      <c r="M109" s="182">
        <v>5000</v>
      </c>
      <c r="N109" s="183">
        <f t="shared" si="18"/>
        <v>3.5199617028166735E-2</v>
      </c>
      <c r="O109" s="184">
        <f t="shared" si="23"/>
        <v>-5215</v>
      </c>
    </row>
    <row r="110" spans="1:15" x14ac:dyDescent="0.4">
      <c r="A110" s="164">
        <v>106</v>
      </c>
      <c r="B110" s="157" t="s">
        <v>252</v>
      </c>
      <c r="C110" s="255" t="s">
        <v>44</v>
      </c>
      <c r="D110" s="283">
        <v>11980</v>
      </c>
      <c r="E110" s="282">
        <v>8130</v>
      </c>
      <c r="F110" s="282">
        <f t="shared" si="19"/>
        <v>3850</v>
      </c>
      <c r="G110" s="255" t="s">
        <v>253</v>
      </c>
      <c r="H110" s="177">
        <v>788</v>
      </c>
      <c r="I110" s="252">
        <f t="shared" si="20"/>
        <v>9.6924969249692502E-2</v>
      </c>
      <c r="J110" s="176">
        <v>2492</v>
      </c>
      <c r="K110" s="179">
        <f t="shared" si="21"/>
        <v>0.20801335559265444</v>
      </c>
      <c r="L110" s="176">
        <f t="shared" si="22"/>
        <v>1704</v>
      </c>
      <c r="M110" s="182">
        <v>5000</v>
      </c>
      <c r="N110" s="183">
        <f t="shared" si="18"/>
        <v>0.41736227045075125</v>
      </c>
      <c r="O110" s="184">
        <f t="shared" si="23"/>
        <v>4212</v>
      </c>
    </row>
    <row r="111" spans="1:15" x14ac:dyDescent="0.4">
      <c r="A111" s="164">
        <v>107</v>
      </c>
      <c r="B111" s="157" t="s">
        <v>254</v>
      </c>
      <c r="C111" s="255" t="s">
        <v>44</v>
      </c>
      <c r="D111" s="283">
        <v>1355</v>
      </c>
      <c r="E111" s="282">
        <v>1358</v>
      </c>
      <c r="F111" s="282">
        <f t="shared" si="19"/>
        <v>-3</v>
      </c>
      <c r="G111" s="255" t="s">
        <v>255</v>
      </c>
      <c r="H111" s="177">
        <v>403</v>
      </c>
      <c r="I111" s="252">
        <f t="shared" si="20"/>
        <v>0.296759941089838</v>
      </c>
      <c r="J111" s="176">
        <v>352</v>
      </c>
      <c r="K111" s="179">
        <f t="shared" si="21"/>
        <v>0.25977859778597784</v>
      </c>
      <c r="L111" s="176">
        <f t="shared" si="22"/>
        <v>-51</v>
      </c>
      <c r="M111" s="182">
        <v>1355</v>
      </c>
      <c r="N111" s="183">
        <f t="shared" si="18"/>
        <v>1</v>
      </c>
      <c r="O111" s="184">
        <f t="shared" si="23"/>
        <v>952</v>
      </c>
    </row>
    <row r="112" spans="1:15" ht="31" x14ac:dyDescent="0.4">
      <c r="A112" s="164">
        <v>108</v>
      </c>
      <c r="B112" s="157" t="s">
        <v>256</v>
      </c>
      <c r="C112" s="255" t="s">
        <v>44</v>
      </c>
      <c r="D112" s="283">
        <v>1963</v>
      </c>
      <c r="E112" s="282">
        <v>1890</v>
      </c>
      <c r="F112" s="282">
        <f t="shared" si="19"/>
        <v>73</v>
      </c>
      <c r="G112" s="255" t="s">
        <v>257</v>
      </c>
      <c r="H112" s="177">
        <v>170</v>
      </c>
      <c r="I112" s="252">
        <f t="shared" si="20"/>
        <v>8.9947089947089942E-2</v>
      </c>
      <c r="J112" s="176">
        <v>204</v>
      </c>
      <c r="K112" s="179">
        <f t="shared" si="21"/>
        <v>0.10392256749872644</v>
      </c>
      <c r="L112" s="176">
        <f t="shared" si="22"/>
        <v>34</v>
      </c>
      <c r="M112" s="182">
        <v>1963</v>
      </c>
      <c r="N112" s="183">
        <f t="shared" si="18"/>
        <v>1</v>
      </c>
      <c r="O112" s="184">
        <f t="shared" si="23"/>
        <v>1793</v>
      </c>
    </row>
    <row r="113" spans="1:15" x14ac:dyDescent="0.4">
      <c r="A113" s="164">
        <v>109</v>
      </c>
      <c r="B113" s="157" t="s">
        <v>258</v>
      </c>
      <c r="C113" s="255" t="s">
        <v>44</v>
      </c>
      <c r="D113" s="255">
        <v>65</v>
      </c>
      <c r="E113" s="281">
        <v>67</v>
      </c>
      <c r="F113" s="282">
        <f t="shared" si="19"/>
        <v>-2</v>
      </c>
      <c r="G113" s="255" t="s">
        <v>259</v>
      </c>
      <c r="H113" s="177">
        <v>170</v>
      </c>
      <c r="I113" s="252">
        <f t="shared" si="20"/>
        <v>2.5373134328358211</v>
      </c>
      <c r="J113" s="176">
        <v>170</v>
      </c>
      <c r="K113" s="179">
        <f t="shared" si="21"/>
        <v>2.6153846153846154</v>
      </c>
      <c r="L113" s="176">
        <f t="shared" si="22"/>
        <v>0</v>
      </c>
      <c r="M113" s="182">
        <v>170</v>
      </c>
      <c r="N113" s="183">
        <f t="shared" si="18"/>
        <v>2.6153846153846154</v>
      </c>
      <c r="O113" s="184">
        <f t="shared" si="23"/>
        <v>0</v>
      </c>
    </row>
    <row r="114" spans="1:15" x14ac:dyDescent="0.4">
      <c r="A114" s="164">
        <v>110</v>
      </c>
      <c r="B114" s="157" t="s">
        <v>260</v>
      </c>
      <c r="C114" s="255" t="s">
        <v>44</v>
      </c>
      <c r="D114" s="283">
        <v>1061</v>
      </c>
      <c r="E114" s="281">
        <v>981</v>
      </c>
      <c r="F114" s="282">
        <f t="shared" si="19"/>
        <v>80</v>
      </c>
      <c r="G114" s="255" t="s">
        <v>261</v>
      </c>
      <c r="H114" s="177">
        <v>170</v>
      </c>
      <c r="I114" s="252">
        <f t="shared" si="20"/>
        <v>0.17329255861365953</v>
      </c>
      <c r="J114" s="176">
        <v>170</v>
      </c>
      <c r="K114" s="179">
        <f t="shared" si="21"/>
        <v>0.16022620169651272</v>
      </c>
      <c r="L114" s="176">
        <f t="shared" si="22"/>
        <v>0</v>
      </c>
      <c r="M114" s="182">
        <v>1000</v>
      </c>
      <c r="N114" s="183">
        <f t="shared" si="18"/>
        <v>0.94250706880301605</v>
      </c>
      <c r="O114" s="184">
        <f t="shared" si="23"/>
        <v>830</v>
      </c>
    </row>
    <row r="115" spans="1:15" x14ac:dyDescent="0.4">
      <c r="A115" s="164">
        <v>111</v>
      </c>
      <c r="B115" s="157" t="s">
        <v>262</v>
      </c>
      <c r="C115" s="255" t="s">
        <v>44</v>
      </c>
      <c r="D115" s="283">
        <v>1291642</v>
      </c>
      <c r="E115" s="282">
        <v>345257</v>
      </c>
      <c r="F115" s="282">
        <f t="shared" si="19"/>
        <v>946385</v>
      </c>
      <c r="G115" s="255" t="s">
        <v>263</v>
      </c>
      <c r="H115" s="177">
        <v>28968</v>
      </c>
      <c r="I115" s="252">
        <f t="shared" si="20"/>
        <v>8.3902715947830164E-2</v>
      </c>
      <c r="J115" s="176">
        <f>'Rate-per-Member Fee Model'!M115</f>
        <v>26866.112000000001</v>
      </c>
      <c r="K115" s="179">
        <f t="shared" si="21"/>
        <v>2.0799967792933336E-2</v>
      </c>
      <c r="L115" s="176">
        <f t="shared" si="22"/>
        <v>-2101.887999999999</v>
      </c>
      <c r="M115" s="182">
        <v>12916</v>
      </c>
      <c r="N115" s="183">
        <f t="shared" si="18"/>
        <v>9.9996748325000273E-3</v>
      </c>
      <c r="O115" s="184">
        <f t="shared" si="23"/>
        <v>-16052</v>
      </c>
    </row>
    <row r="116" spans="1:15" x14ac:dyDescent="0.4">
      <c r="A116" s="164">
        <v>112</v>
      </c>
      <c r="B116" s="157" t="s">
        <v>264</v>
      </c>
      <c r="C116" s="255" t="s">
        <v>44</v>
      </c>
      <c r="D116" s="283">
        <v>64881</v>
      </c>
      <c r="E116" s="282">
        <v>55684</v>
      </c>
      <c r="F116" s="282">
        <f t="shared" si="19"/>
        <v>9197</v>
      </c>
      <c r="G116" s="255" t="s">
        <v>265</v>
      </c>
      <c r="H116" s="177">
        <v>21468</v>
      </c>
      <c r="I116" s="252">
        <f t="shared" si="20"/>
        <v>0.38553264851662955</v>
      </c>
      <c r="J116" s="176">
        <v>16869</v>
      </c>
      <c r="K116" s="179">
        <f t="shared" si="21"/>
        <v>0.25999907523003651</v>
      </c>
      <c r="L116" s="176">
        <f t="shared" si="22"/>
        <v>-4599</v>
      </c>
      <c r="M116" s="182">
        <v>20000</v>
      </c>
      <c r="N116" s="183">
        <f t="shared" si="18"/>
        <v>0.3082566544905288</v>
      </c>
      <c r="O116" s="184">
        <f t="shared" si="23"/>
        <v>-1468</v>
      </c>
    </row>
    <row r="117" spans="1:15" x14ac:dyDescent="0.4">
      <c r="A117" s="164">
        <v>113</v>
      </c>
      <c r="B117" s="157" t="s">
        <v>266</v>
      </c>
      <c r="C117" s="255" t="s">
        <v>44</v>
      </c>
      <c r="D117" s="283">
        <v>3200</v>
      </c>
      <c r="E117" s="282">
        <v>2937</v>
      </c>
      <c r="F117" s="282">
        <f t="shared" si="19"/>
        <v>263</v>
      </c>
      <c r="G117" s="255" t="s">
        <v>267</v>
      </c>
      <c r="H117" s="177">
        <v>1182</v>
      </c>
      <c r="I117" s="252">
        <f t="shared" si="20"/>
        <v>0.40245148110316648</v>
      </c>
      <c r="J117" s="176">
        <v>832</v>
      </c>
      <c r="K117" s="179">
        <f t="shared" si="21"/>
        <v>0.26</v>
      </c>
      <c r="L117" s="176">
        <f t="shared" si="22"/>
        <v>-350</v>
      </c>
      <c r="M117" s="182">
        <v>2000</v>
      </c>
      <c r="N117" s="183">
        <f t="shared" si="18"/>
        <v>0.625</v>
      </c>
      <c r="O117" s="184">
        <f t="shared" si="23"/>
        <v>818</v>
      </c>
    </row>
    <row r="118" spans="1:15" x14ac:dyDescent="0.4">
      <c r="A118" s="164">
        <v>114</v>
      </c>
      <c r="B118" s="157" t="s">
        <v>268</v>
      </c>
      <c r="C118" s="255" t="s">
        <v>44</v>
      </c>
      <c r="D118" s="283">
        <v>3120</v>
      </c>
      <c r="E118" s="282">
        <v>3144</v>
      </c>
      <c r="F118" s="282">
        <f t="shared" si="19"/>
        <v>-24</v>
      </c>
      <c r="G118" s="255" t="s">
        <v>269</v>
      </c>
      <c r="H118" s="177">
        <v>1110</v>
      </c>
      <c r="I118" s="252">
        <f t="shared" si="20"/>
        <v>0.35305343511450382</v>
      </c>
      <c r="J118" s="176">
        <v>1622</v>
      </c>
      <c r="K118" s="179">
        <f t="shared" si="21"/>
        <v>0.51987179487179491</v>
      </c>
      <c r="L118" s="176">
        <f t="shared" si="22"/>
        <v>512</v>
      </c>
      <c r="M118" s="182">
        <v>3120</v>
      </c>
      <c r="N118" s="183">
        <f t="shared" si="18"/>
        <v>1</v>
      </c>
      <c r="O118" s="184">
        <f t="shared" si="23"/>
        <v>2010</v>
      </c>
    </row>
    <row r="119" spans="1:15" x14ac:dyDescent="0.4">
      <c r="A119" s="164">
        <v>115</v>
      </c>
      <c r="B119" s="157" t="s">
        <v>270</v>
      </c>
      <c r="C119" s="255" t="s">
        <v>44</v>
      </c>
      <c r="D119" s="255">
        <v>559</v>
      </c>
      <c r="E119" s="281">
        <v>559</v>
      </c>
      <c r="F119" s="282">
        <f t="shared" si="19"/>
        <v>0</v>
      </c>
      <c r="G119" s="255" t="s">
        <v>271</v>
      </c>
      <c r="H119" s="177">
        <v>203</v>
      </c>
      <c r="I119" s="252">
        <f t="shared" si="20"/>
        <v>0.36314847942754919</v>
      </c>
      <c r="J119" s="176">
        <v>170</v>
      </c>
      <c r="K119" s="179">
        <f t="shared" si="21"/>
        <v>0.30411449016100178</v>
      </c>
      <c r="L119" s="176">
        <f t="shared" si="22"/>
        <v>-33</v>
      </c>
      <c r="M119" s="182">
        <v>559</v>
      </c>
      <c r="N119" s="183">
        <f t="shared" si="18"/>
        <v>1</v>
      </c>
      <c r="O119" s="184">
        <f t="shared" si="23"/>
        <v>356</v>
      </c>
    </row>
    <row r="120" spans="1:15" x14ac:dyDescent="0.4">
      <c r="A120" s="164">
        <v>116</v>
      </c>
      <c r="B120" s="157" t="s">
        <v>272</v>
      </c>
      <c r="C120" s="255" t="s">
        <v>44</v>
      </c>
      <c r="D120" s="283">
        <v>1520</v>
      </c>
      <c r="E120" s="281">
        <v>709</v>
      </c>
      <c r="F120" s="282">
        <f t="shared" si="19"/>
        <v>811</v>
      </c>
      <c r="G120" s="255" t="s">
        <v>273</v>
      </c>
      <c r="H120" s="177">
        <v>282</v>
      </c>
      <c r="I120" s="252">
        <f t="shared" si="20"/>
        <v>0.39774330042313116</v>
      </c>
      <c r="J120" s="176">
        <v>316</v>
      </c>
      <c r="K120" s="179">
        <f t="shared" si="21"/>
        <v>0.20789473684210527</v>
      </c>
      <c r="L120" s="176">
        <f t="shared" si="22"/>
        <v>34</v>
      </c>
      <c r="M120" s="182">
        <v>1500</v>
      </c>
      <c r="N120" s="183">
        <f t="shared" si="18"/>
        <v>0.98684210526315785</v>
      </c>
      <c r="O120" s="184">
        <f t="shared" si="23"/>
        <v>1218</v>
      </c>
    </row>
    <row r="121" spans="1:15" x14ac:dyDescent="0.4">
      <c r="A121" s="164">
        <v>117</v>
      </c>
      <c r="B121" s="157" t="s">
        <v>274</v>
      </c>
      <c r="C121" s="255" t="s">
        <v>44</v>
      </c>
      <c r="D121" s="283">
        <v>20374</v>
      </c>
      <c r="E121" s="282">
        <v>20374</v>
      </c>
      <c r="F121" s="282">
        <f t="shared" si="19"/>
        <v>0</v>
      </c>
      <c r="G121" s="255" t="s">
        <v>275</v>
      </c>
      <c r="H121" s="177">
        <v>674</v>
      </c>
      <c r="I121" s="252">
        <f t="shared" si="20"/>
        <v>3.308137822715225E-2</v>
      </c>
      <c r="J121" s="176">
        <v>1059</v>
      </c>
      <c r="K121" s="179">
        <f t="shared" si="21"/>
        <v>5.1978011190733288E-2</v>
      </c>
      <c r="L121" s="176">
        <f t="shared" si="22"/>
        <v>385</v>
      </c>
      <c r="M121" s="182">
        <v>900</v>
      </c>
      <c r="N121" s="183">
        <f t="shared" si="18"/>
        <v>4.417394718759203E-2</v>
      </c>
      <c r="O121" s="184">
        <f t="shared" si="23"/>
        <v>226</v>
      </c>
    </row>
    <row r="122" spans="1:15" x14ac:dyDescent="0.4">
      <c r="A122" s="164">
        <v>118</v>
      </c>
      <c r="B122" s="157" t="s">
        <v>276</v>
      </c>
      <c r="C122" s="255" t="s">
        <v>44</v>
      </c>
      <c r="D122" s="255">
        <v>140</v>
      </c>
      <c r="E122" s="281">
        <v>107</v>
      </c>
      <c r="F122" s="282">
        <f t="shared" si="19"/>
        <v>33</v>
      </c>
      <c r="G122" s="255" t="s">
        <v>277</v>
      </c>
      <c r="H122" s="177">
        <v>170</v>
      </c>
      <c r="I122" s="252">
        <f t="shared" si="20"/>
        <v>1.5887850467289719</v>
      </c>
      <c r="J122" s="176">
        <v>170</v>
      </c>
      <c r="K122" s="179">
        <f t="shared" si="21"/>
        <v>1.2142857142857142</v>
      </c>
      <c r="L122" s="176">
        <f t="shared" si="22"/>
        <v>0</v>
      </c>
      <c r="M122" s="182">
        <v>170</v>
      </c>
      <c r="N122" s="183">
        <f t="shared" si="18"/>
        <v>1.2142857142857142</v>
      </c>
      <c r="O122" s="184">
        <f t="shared" si="23"/>
        <v>0</v>
      </c>
    </row>
    <row r="123" spans="1:15" x14ac:dyDescent="0.4">
      <c r="A123" s="164">
        <v>119</v>
      </c>
      <c r="B123" s="157" t="s">
        <v>278</v>
      </c>
      <c r="C123" s="255" t="s">
        <v>44</v>
      </c>
      <c r="D123" s="283">
        <v>9034</v>
      </c>
      <c r="E123" s="282">
        <v>5305</v>
      </c>
      <c r="F123" s="282">
        <f t="shared" si="19"/>
        <v>3729</v>
      </c>
      <c r="G123" s="255" t="s">
        <v>279</v>
      </c>
      <c r="H123" s="177">
        <v>367</v>
      </c>
      <c r="I123" s="252">
        <f t="shared" si="20"/>
        <v>6.918001885014137E-2</v>
      </c>
      <c r="J123" s="176">
        <v>940</v>
      </c>
      <c r="K123" s="179">
        <f t="shared" si="21"/>
        <v>0.10405136152313482</v>
      </c>
      <c r="L123" s="176">
        <f t="shared" si="22"/>
        <v>573</v>
      </c>
      <c r="M123" s="182">
        <v>800</v>
      </c>
      <c r="N123" s="183">
        <f t="shared" si="18"/>
        <v>8.855435023245517E-2</v>
      </c>
      <c r="O123" s="184">
        <f t="shared" si="23"/>
        <v>433</v>
      </c>
    </row>
    <row r="124" spans="1:15" x14ac:dyDescent="0.4">
      <c r="A124" s="164">
        <v>120</v>
      </c>
      <c r="B124" s="157" t="s">
        <v>280</v>
      </c>
      <c r="C124" s="255" t="s">
        <v>44</v>
      </c>
      <c r="D124" s="255">
        <v>600</v>
      </c>
      <c r="E124" s="281">
        <v>637</v>
      </c>
      <c r="F124" s="282">
        <f t="shared" si="19"/>
        <v>-37</v>
      </c>
      <c r="G124" s="255" t="s">
        <v>281</v>
      </c>
      <c r="H124" s="177">
        <v>170</v>
      </c>
      <c r="I124" s="252">
        <f t="shared" si="20"/>
        <v>0.26687598116169547</v>
      </c>
      <c r="J124" s="176">
        <v>170</v>
      </c>
      <c r="K124" s="179">
        <f t="shared" si="21"/>
        <v>0.28333333333333333</v>
      </c>
      <c r="L124" s="176">
        <f t="shared" si="22"/>
        <v>0</v>
      </c>
      <c r="M124" s="182">
        <v>300</v>
      </c>
      <c r="N124" s="183">
        <f t="shared" si="18"/>
        <v>0.5</v>
      </c>
      <c r="O124" s="184">
        <f t="shared" si="23"/>
        <v>130</v>
      </c>
    </row>
    <row r="125" spans="1:15" x14ac:dyDescent="0.4">
      <c r="A125" s="164">
        <v>121</v>
      </c>
      <c r="B125" s="157" t="s">
        <v>282</v>
      </c>
      <c r="C125" s="255" t="s">
        <v>44</v>
      </c>
      <c r="D125" s="283">
        <v>9040</v>
      </c>
      <c r="E125" s="282">
        <v>7857</v>
      </c>
      <c r="F125" s="282">
        <f t="shared" si="19"/>
        <v>1183</v>
      </c>
      <c r="G125" s="255" t="s">
        <v>283</v>
      </c>
      <c r="H125" s="177">
        <v>4086</v>
      </c>
      <c r="I125" s="252">
        <f t="shared" si="20"/>
        <v>0.52004581901489122</v>
      </c>
      <c r="J125" s="176">
        <v>4701</v>
      </c>
      <c r="K125" s="179">
        <f t="shared" si="21"/>
        <v>0.52002212389380531</v>
      </c>
      <c r="L125" s="176">
        <f t="shared" si="22"/>
        <v>615</v>
      </c>
      <c r="M125" s="182">
        <v>9040</v>
      </c>
      <c r="N125" s="183">
        <f t="shared" si="18"/>
        <v>1</v>
      </c>
      <c r="O125" s="184">
        <f t="shared" si="23"/>
        <v>4954</v>
      </c>
    </row>
    <row r="126" spans="1:15" ht="31" x14ac:dyDescent="0.4">
      <c r="A126" s="164">
        <v>122</v>
      </c>
      <c r="B126" s="157" t="s">
        <v>284</v>
      </c>
      <c r="C126" s="255" t="s">
        <v>44</v>
      </c>
      <c r="D126" s="283">
        <v>3809</v>
      </c>
      <c r="E126" s="282">
        <v>4527</v>
      </c>
      <c r="F126" s="282">
        <f t="shared" si="19"/>
        <v>-718</v>
      </c>
      <c r="G126" s="255" t="s">
        <v>285</v>
      </c>
      <c r="H126" s="177">
        <v>1735</v>
      </c>
      <c r="I126" s="252">
        <f t="shared" si="20"/>
        <v>0.38325601943892201</v>
      </c>
      <c r="J126" s="176">
        <v>990</v>
      </c>
      <c r="K126" s="179">
        <f t="shared" si="21"/>
        <v>0.25991073772643736</v>
      </c>
      <c r="L126" s="176">
        <f t="shared" si="22"/>
        <v>-745</v>
      </c>
      <c r="M126" s="182">
        <v>2000</v>
      </c>
      <c r="N126" s="183">
        <f t="shared" si="18"/>
        <v>0.52507219742714628</v>
      </c>
      <c r="O126" s="184">
        <f t="shared" si="23"/>
        <v>265</v>
      </c>
    </row>
    <row r="127" spans="1:15" x14ac:dyDescent="0.4">
      <c r="A127" s="164">
        <v>123</v>
      </c>
      <c r="B127" s="157" t="s">
        <v>286</v>
      </c>
      <c r="C127" s="255" t="s">
        <v>44</v>
      </c>
      <c r="D127" s="283">
        <v>5695</v>
      </c>
      <c r="E127" s="282">
        <v>5767</v>
      </c>
      <c r="F127" s="282">
        <f t="shared" si="19"/>
        <v>-72</v>
      </c>
      <c r="G127" s="255" t="s">
        <v>287</v>
      </c>
      <c r="H127" s="177">
        <v>2019</v>
      </c>
      <c r="I127" s="252">
        <f t="shared" si="20"/>
        <v>0.35009537020981446</v>
      </c>
      <c r="J127" s="176">
        <v>2221</v>
      </c>
      <c r="K127" s="179">
        <f t="shared" si="21"/>
        <v>0.38999122036874451</v>
      </c>
      <c r="L127" s="176">
        <f t="shared" si="22"/>
        <v>202</v>
      </c>
      <c r="M127" s="182">
        <v>5695</v>
      </c>
      <c r="N127" s="183">
        <f t="shared" si="18"/>
        <v>1</v>
      </c>
      <c r="O127" s="184">
        <f t="shared" si="23"/>
        <v>3676</v>
      </c>
    </row>
    <row r="128" spans="1:15" ht="31" x14ac:dyDescent="0.4">
      <c r="A128" s="164">
        <v>124</v>
      </c>
      <c r="B128" s="157" t="s">
        <v>288</v>
      </c>
      <c r="C128" s="255" t="s">
        <v>41</v>
      </c>
      <c r="D128" s="283">
        <v>1173</v>
      </c>
      <c r="E128" s="282">
        <v>1173</v>
      </c>
      <c r="F128" s="282">
        <f t="shared" si="19"/>
        <v>0</v>
      </c>
      <c r="G128" s="255" t="s">
        <v>289</v>
      </c>
      <c r="H128" s="177">
        <v>85</v>
      </c>
      <c r="I128" s="252">
        <f t="shared" si="20"/>
        <v>7.2463768115942032E-2</v>
      </c>
      <c r="J128" s="176">
        <v>91.5</v>
      </c>
      <c r="K128" s="179">
        <f t="shared" si="21"/>
        <v>7.8005115089514063E-2</v>
      </c>
      <c r="L128" s="176">
        <f t="shared" si="22"/>
        <v>6.5</v>
      </c>
      <c r="M128" s="182">
        <v>450</v>
      </c>
      <c r="N128" s="183">
        <f t="shared" si="18"/>
        <v>0.38363171355498721</v>
      </c>
      <c r="O128" s="184">
        <f t="shared" si="23"/>
        <v>365</v>
      </c>
    </row>
    <row r="129" spans="1:15" x14ac:dyDescent="0.4">
      <c r="A129" s="164">
        <v>125</v>
      </c>
      <c r="B129" s="157" t="s">
        <v>290</v>
      </c>
      <c r="C129" s="255" t="s">
        <v>44</v>
      </c>
      <c r="D129" s="283">
        <v>25042</v>
      </c>
      <c r="E129" s="282">
        <v>23984</v>
      </c>
      <c r="F129" s="282">
        <f t="shared" si="19"/>
        <v>1058</v>
      </c>
      <c r="G129" s="255" t="s">
        <v>291</v>
      </c>
      <c r="H129" s="177">
        <v>1685</v>
      </c>
      <c r="I129" s="252">
        <f t="shared" si="20"/>
        <v>7.0255170113408941E-2</v>
      </c>
      <c r="J129" s="176">
        <v>3907</v>
      </c>
      <c r="K129" s="179">
        <f t="shared" si="21"/>
        <v>0.15601788994489257</v>
      </c>
      <c r="L129" s="176">
        <f t="shared" si="22"/>
        <v>2222</v>
      </c>
      <c r="M129" s="182">
        <v>3000</v>
      </c>
      <c r="N129" s="183">
        <f t="shared" si="18"/>
        <v>0.11979873811995848</v>
      </c>
      <c r="O129" s="184">
        <f t="shared" si="23"/>
        <v>1315</v>
      </c>
    </row>
    <row r="130" spans="1:15" x14ac:dyDescent="0.4">
      <c r="A130" s="164">
        <v>126</v>
      </c>
      <c r="B130" s="157" t="s">
        <v>292</v>
      </c>
      <c r="C130" s="255" t="s">
        <v>44</v>
      </c>
      <c r="D130" s="283">
        <v>36215</v>
      </c>
      <c r="E130" s="282">
        <v>36215</v>
      </c>
      <c r="F130" s="282">
        <f t="shared" si="19"/>
        <v>0</v>
      </c>
      <c r="G130" s="255" t="s">
        <v>293</v>
      </c>
      <c r="H130" s="177">
        <v>1044</v>
      </c>
      <c r="I130" s="252">
        <f t="shared" si="20"/>
        <v>2.8827833770537069E-2</v>
      </c>
      <c r="J130" s="176">
        <v>1883</v>
      </c>
      <c r="K130" s="179">
        <f t="shared" si="21"/>
        <v>5.1995029683832669E-2</v>
      </c>
      <c r="L130" s="176">
        <f t="shared" si="22"/>
        <v>839</v>
      </c>
      <c r="M130" s="182">
        <v>1050</v>
      </c>
      <c r="N130" s="183">
        <f t="shared" si="18"/>
        <v>2.899351097611487E-2</v>
      </c>
      <c r="O130" s="184">
        <f t="shared" si="23"/>
        <v>6</v>
      </c>
    </row>
    <row r="131" spans="1:15" x14ac:dyDescent="0.4">
      <c r="A131" s="164">
        <v>127</v>
      </c>
      <c r="B131" s="157" t="s">
        <v>294</v>
      </c>
      <c r="C131" s="255" t="s">
        <v>44</v>
      </c>
      <c r="D131" s="283">
        <v>12150</v>
      </c>
      <c r="E131" s="282">
        <v>11043</v>
      </c>
      <c r="F131" s="282">
        <f t="shared" si="19"/>
        <v>1107</v>
      </c>
      <c r="G131" s="255" t="s">
        <v>295</v>
      </c>
      <c r="H131" s="177">
        <v>4605</v>
      </c>
      <c r="I131" s="252">
        <f t="shared" si="20"/>
        <v>0.41700624830209182</v>
      </c>
      <c r="J131" s="176">
        <v>4739</v>
      </c>
      <c r="K131" s="179">
        <f t="shared" si="21"/>
        <v>0.39004115226337449</v>
      </c>
      <c r="L131" s="176">
        <f t="shared" si="22"/>
        <v>134</v>
      </c>
      <c r="M131" s="182">
        <v>10000</v>
      </c>
      <c r="N131" s="183">
        <f t="shared" si="18"/>
        <v>0.82304526748971196</v>
      </c>
      <c r="O131" s="184">
        <f t="shared" si="23"/>
        <v>5395</v>
      </c>
    </row>
    <row r="132" spans="1:15" x14ac:dyDescent="0.4">
      <c r="A132" s="164">
        <v>128</v>
      </c>
      <c r="B132" s="157" t="s">
        <v>296</v>
      </c>
      <c r="C132" s="255" t="s">
        <v>44</v>
      </c>
      <c r="D132" s="283">
        <v>82830</v>
      </c>
      <c r="E132" s="282">
        <v>81351</v>
      </c>
      <c r="F132" s="282">
        <f t="shared" si="19"/>
        <v>1479</v>
      </c>
      <c r="G132" s="255" t="s">
        <v>297</v>
      </c>
      <c r="H132" s="177">
        <v>7943</v>
      </c>
      <c r="I132" s="252">
        <f t="shared" si="20"/>
        <v>9.7638627675136133E-2</v>
      </c>
      <c r="J132" s="176">
        <v>8614</v>
      </c>
      <c r="K132" s="179">
        <f t="shared" si="21"/>
        <v>0.10399613666545937</v>
      </c>
      <c r="L132" s="176">
        <f t="shared" si="22"/>
        <v>671</v>
      </c>
      <c r="M132" s="182">
        <v>3500</v>
      </c>
      <c r="N132" s="183">
        <f t="shared" si="18"/>
        <v>4.2255221538090061E-2</v>
      </c>
      <c r="O132" s="184">
        <f t="shared" si="23"/>
        <v>-4443</v>
      </c>
    </row>
    <row r="133" spans="1:15" ht="31" x14ac:dyDescent="0.4">
      <c r="A133" s="164">
        <v>129</v>
      </c>
      <c r="B133" s="157" t="s">
        <v>298</v>
      </c>
      <c r="C133" s="255" t="s">
        <v>41</v>
      </c>
      <c r="D133" s="255">
        <v>99</v>
      </c>
      <c r="E133" s="281">
        <v>137</v>
      </c>
      <c r="F133" s="282">
        <f t="shared" ref="F133:F157" si="24">D133-E133</f>
        <v>-38</v>
      </c>
      <c r="G133" s="255" t="s">
        <v>249</v>
      </c>
      <c r="H133" s="177">
        <v>85</v>
      </c>
      <c r="I133" s="252">
        <f t="shared" ref="I133:I157" si="25">H133/E133</f>
        <v>0.62043795620437958</v>
      </c>
      <c r="J133" s="176">
        <v>85</v>
      </c>
      <c r="K133" s="179">
        <f t="shared" ref="K133:K157" si="26">J133/D133</f>
        <v>0.85858585858585856</v>
      </c>
      <c r="L133" s="176">
        <f t="shared" ref="L133:L157" si="27">J133-H133</f>
        <v>0</v>
      </c>
      <c r="M133" s="182">
        <v>99</v>
      </c>
      <c r="N133" s="183">
        <f t="shared" si="18"/>
        <v>1</v>
      </c>
      <c r="O133" s="184">
        <f t="shared" ref="O133:O157" si="28">M133-H133</f>
        <v>14</v>
      </c>
    </row>
    <row r="134" spans="1:15" x14ac:dyDescent="0.4">
      <c r="A134" s="164">
        <v>130</v>
      </c>
      <c r="B134" s="157" t="s">
        <v>299</v>
      </c>
      <c r="C134" s="255" t="s">
        <v>44</v>
      </c>
      <c r="D134" s="255">
        <v>113</v>
      </c>
      <c r="E134" s="281">
        <v>83</v>
      </c>
      <c r="F134" s="282">
        <f t="shared" si="24"/>
        <v>30</v>
      </c>
      <c r="G134" s="255" t="s">
        <v>300</v>
      </c>
      <c r="H134" s="177">
        <v>170</v>
      </c>
      <c r="I134" s="252">
        <f t="shared" si="25"/>
        <v>2.0481927710843375</v>
      </c>
      <c r="J134" s="176">
        <v>170</v>
      </c>
      <c r="K134" s="179">
        <f t="shared" si="26"/>
        <v>1.5044247787610618</v>
      </c>
      <c r="L134" s="176">
        <f t="shared" si="27"/>
        <v>0</v>
      </c>
      <c r="M134" s="182">
        <v>170</v>
      </c>
      <c r="N134" s="183">
        <f t="shared" si="18"/>
        <v>1.5044247787610618</v>
      </c>
      <c r="O134" s="184">
        <f t="shared" si="28"/>
        <v>0</v>
      </c>
    </row>
    <row r="135" spans="1:15" ht="46.5" x14ac:dyDescent="0.4">
      <c r="A135" s="164">
        <v>131</v>
      </c>
      <c r="B135" s="157" t="s">
        <v>301</v>
      </c>
      <c r="C135" s="255" t="s">
        <v>44</v>
      </c>
      <c r="D135" s="283">
        <v>1560</v>
      </c>
      <c r="E135" s="282">
        <v>2314</v>
      </c>
      <c r="F135" s="282">
        <f t="shared" si="24"/>
        <v>-754</v>
      </c>
      <c r="G135" s="255" t="s">
        <v>302</v>
      </c>
      <c r="H135" s="177">
        <v>481</v>
      </c>
      <c r="I135" s="252">
        <f t="shared" si="25"/>
        <v>0.20786516853932585</v>
      </c>
      <c r="J135" s="176">
        <v>324</v>
      </c>
      <c r="K135" s="179">
        <f t="shared" si="26"/>
        <v>0.2076923076923077</v>
      </c>
      <c r="L135" s="176">
        <f t="shared" si="27"/>
        <v>-157</v>
      </c>
      <c r="M135" s="182">
        <v>1500</v>
      </c>
      <c r="N135" s="183">
        <f t="shared" si="18"/>
        <v>0.96153846153846156</v>
      </c>
      <c r="O135" s="184">
        <f t="shared" si="28"/>
        <v>1019</v>
      </c>
    </row>
    <row r="136" spans="1:15" x14ac:dyDescent="0.4">
      <c r="A136" s="254">
        <v>132</v>
      </c>
      <c r="B136" s="255" t="s">
        <v>303</v>
      </c>
      <c r="C136" s="255" t="s">
        <v>44</v>
      </c>
      <c r="D136" s="283">
        <f>E136</f>
        <v>19167</v>
      </c>
      <c r="E136" s="283">
        <v>19167</v>
      </c>
      <c r="F136" s="282">
        <f t="shared" si="24"/>
        <v>0</v>
      </c>
      <c r="G136" s="255" t="s">
        <v>304</v>
      </c>
      <c r="H136" s="177">
        <v>642</v>
      </c>
      <c r="I136" s="252">
        <f t="shared" si="25"/>
        <v>3.3495069650962592E-2</v>
      </c>
      <c r="J136" s="176">
        <v>996.68400000000008</v>
      </c>
      <c r="K136" s="179">
        <f t="shared" si="26"/>
        <v>5.2000000000000005E-2</v>
      </c>
      <c r="L136" s="176">
        <f t="shared" si="27"/>
        <v>354.68400000000008</v>
      </c>
      <c r="M136" s="182">
        <v>750</v>
      </c>
      <c r="N136" s="185" t="s">
        <v>80</v>
      </c>
      <c r="O136" s="184">
        <f t="shared" si="28"/>
        <v>108</v>
      </c>
    </row>
    <row r="137" spans="1:15" x14ac:dyDescent="0.4">
      <c r="A137" s="164">
        <v>133</v>
      </c>
      <c r="B137" s="157" t="s">
        <v>305</v>
      </c>
      <c r="C137" s="255" t="s">
        <v>603</v>
      </c>
      <c r="D137" s="255">
        <v>212</v>
      </c>
      <c r="E137" s="281">
        <v>213</v>
      </c>
      <c r="F137" s="282">
        <f t="shared" si="24"/>
        <v>-1</v>
      </c>
      <c r="G137" s="255" t="s">
        <v>195</v>
      </c>
      <c r="H137" s="177">
        <v>170</v>
      </c>
      <c r="I137" s="252">
        <f t="shared" si="25"/>
        <v>0.7981220657276995</v>
      </c>
      <c r="J137" s="176">
        <v>170</v>
      </c>
      <c r="K137" s="179">
        <f t="shared" si="26"/>
        <v>0.80188679245283023</v>
      </c>
      <c r="L137" s="176">
        <f t="shared" si="27"/>
        <v>0</v>
      </c>
      <c r="M137" s="182">
        <v>212</v>
      </c>
      <c r="N137" s="183">
        <f t="shared" ref="N137:N157" si="29">M137/D137</f>
        <v>1</v>
      </c>
      <c r="O137" s="184">
        <f t="shared" si="28"/>
        <v>42</v>
      </c>
    </row>
    <row r="138" spans="1:15" x14ac:dyDescent="0.4">
      <c r="A138" s="164">
        <v>134</v>
      </c>
      <c r="B138" s="157" t="s">
        <v>306</v>
      </c>
      <c r="C138" s="255" t="s">
        <v>44</v>
      </c>
      <c r="D138" s="283">
        <v>37672</v>
      </c>
      <c r="E138" s="282">
        <v>36887</v>
      </c>
      <c r="F138" s="282">
        <f t="shared" si="24"/>
        <v>785</v>
      </c>
      <c r="G138" s="255" t="s">
        <v>307</v>
      </c>
      <c r="H138" s="177">
        <v>15876</v>
      </c>
      <c r="I138" s="252">
        <f t="shared" si="25"/>
        <v>0.4303955323013528</v>
      </c>
      <c r="J138" s="176">
        <v>19589</v>
      </c>
      <c r="K138" s="179">
        <f t="shared" si="26"/>
        <v>0.51998832023784247</v>
      </c>
      <c r="L138" s="176">
        <f t="shared" si="27"/>
        <v>3713</v>
      </c>
      <c r="M138" s="182">
        <v>30000</v>
      </c>
      <c r="N138" s="183">
        <f t="shared" si="29"/>
        <v>0.79634741983435975</v>
      </c>
      <c r="O138" s="184">
        <f t="shared" si="28"/>
        <v>14124</v>
      </c>
    </row>
    <row r="139" spans="1:15" x14ac:dyDescent="0.4">
      <c r="A139" s="164">
        <v>135</v>
      </c>
      <c r="B139" s="157" t="s">
        <v>308</v>
      </c>
      <c r="C139" s="255" t="s">
        <v>44</v>
      </c>
      <c r="D139" s="283">
        <v>24184</v>
      </c>
      <c r="E139" s="282">
        <v>31414</v>
      </c>
      <c r="F139" s="282">
        <f t="shared" si="24"/>
        <v>-7230</v>
      </c>
      <c r="G139" s="255" t="s">
        <v>309</v>
      </c>
      <c r="H139" s="177">
        <v>11947</v>
      </c>
      <c r="I139" s="252">
        <f t="shared" si="25"/>
        <v>0.38030814286623799</v>
      </c>
      <c r="J139" s="176">
        <v>12576</v>
      </c>
      <c r="K139" s="179">
        <f t="shared" si="26"/>
        <v>0.52001323188885218</v>
      </c>
      <c r="L139" s="176">
        <f t="shared" si="27"/>
        <v>629</v>
      </c>
      <c r="M139" s="182">
        <v>20000</v>
      </c>
      <c r="N139" s="183">
        <f t="shared" si="29"/>
        <v>0.8269930532583526</v>
      </c>
      <c r="O139" s="184">
        <f t="shared" si="28"/>
        <v>8053</v>
      </c>
    </row>
    <row r="140" spans="1:15" ht="31" x14ac:dyDescent="0.4">
      <c r="A140" s="164">
        <v>136</v>
      </c>
      <c r="B140" s="157" t="s">
        <v>310</v>
      </c>
      <c r="C140" s="255" t="s">
        <v>44</v>
      </c>
      <c r="D140" s="255">
        <v>500</v>
      </c>
      <c r="E140" s="282">
        <v>2213</v>
      </c>
      <c r="F140" s="282">
        <f t="shared" si="24"/>
        <v>-1713</v>
      </c>
      <c r="G140" s="255" t="s">
        <v>311</v>
      </c>
      <c r="H140" s="177">
        <v>170</v>
      </c>
      <c r="I140" s="252">
        <f t="shared" si="25"/>
        <v>7.6818798011748762E-2</v>
      </c>
      <c r="J140" s="176">
        <v>170</v>
      </c>
      <c r="K140" s="179">
        <f t="shared" si="26"/>
        <v>0.34</v>
      </c>
      <c r="L140" s="176">
        <f t="shared" si="27"/>
        <v>0</v>
      </c>
      <c r="M140" s="182">
        <v>200</v>
      </c>
      <c r="N140" s="183">
        <f t="shared" si="29"/>
        <v>0.4</v>
      </c>
      <c r="O140" s="184">
        <f t="shared" si="28"/>
        <v>30</v>
      </c>
    </row>
    <row r="141" spans="1:15" x14ac:dyDescent="0.4">
      <c r="A141" s="164">
        <v>137</v>
      </c>
      <c r="B141" s="157" t="s">
        <v>312</v>
      </c>
      <c r="C141" s="255" t="s">
        <v>44</v>
      </c>
      <c r="D141" s="283">
        <v>12418</v>
      </c>
      <c r="E141" s="282">
        <v>13026</v>
      </c>
      <c r="F141" s="282">
        <f t="shared" si="24"/>
        <v>-608</v>
      </c>
      <c r="G141" s="255" t="s">
        <v>313</v>
      </c>
      <c r="H141" s="177">
        <v>5757</v>
      </c>
      <c r="I141" s="252">
        <f t="shared" si="25"/>
        <v>0.44196222938737911</v>
      </c>
      <c r="J141" s="176">
        <v>4843</v>
      </c>
      <c r="K141" s="179">
        <f t="shared" si="26"/>
        <v>0.38999838943469156</v>
      </c>
      <c r="L141" s="176">
        <f t="shared" si="27"/>
        <v>-914</v>
      </c>
      <c r="M141" s="182">
        <v>10000</v>
      </c>
      <c r="N141" s="183">
        <f t="shared" si="29"/>
        <v>0.80528265421162826</v>
      </c>
      <c r="O141" s="184">
        <f t="shared" si="28"/>
        <v>4243</v>
      </c>
    </row>
    <row r="142" spans="1:15" x14ac:dyDescent="0.4">
      <c r="A142" s="164">
        <v>138</v>
      </c>
      <c r="B142" s="157" t="s">
        <v>314</v>
      </c>
      <c r="C142" s="255" t="s">
        <v>44</v>
      </c>
      <c r="D142" s="283">
        <v>143601</v>
      </c>
      <c r="E142" s="282">
        <v>100179</v>
      </c>
      <c r="F142" s="282">
        <f t="shared" si="24"/>
        <v>43422</v>
      </c>
      <c r="G142" s="255" t="s">
        <v>315</v>
      </c>
      <c r="H142" s="177">
        <v>4687</v>
      </c>
      <c r="I142" s="252">
        <f t="shared" si="25"/>
        <v>4.678625260783198E-2</v>
      </c>
      <c r="J142" s="176">
        <v>14935</v>
      </c>
      <c r="K142" s="179">
        <f t="shared" si="26"/>
        <v>0.10400345401494418</v>
      </c>
      <c r="L142" s="176">
        <f t="shared" si="27"/>
        <v>10248</v>
      </c>
      <c r="M142" s="182">
        <v>5000</v>
      </c>
      <c r="N142" s="183">
        <f t="shared" si="29"/>
        <v>3.4818699034129291E-2</v>
      </c>
      <c r="O142" s="184">
        <f t="shared" si="28"/>
        <v>313</v>
      </c>
    </row>
    <row r="143" spans="1:15" x14ac:dyDescent="0.4">
      <c r="A143" s="164">
        <v>139</v>
      </c>
      <c r="B143" s="157" t="s">
        <v>316</v>
      </c>
      <c r="C143" s="255" t="s">
        <v>44</v>
      </c>
      <c r="D143" s="283">
        <v>47375</v>
      </c>
      <c r="E143" s="282">
        <v>21805</v>
      </c>
      <c r="F143" s="282">
        <f t="shared" si="24"/>
        <v>25570</v>
      </c>
      <c r="G143" s="255" t="s">
        <v>317</v>
      </c>
      <c r="H143" s="177">
        <v>5590</v>
      </c>
      <c r="I143" s="252">
        <f t="shared" si="25"/>
        <v>0.25636321944508139</v>
      </c>
      <c r="J143" s="176">
        <v>9854</v>
      </c>
      <c r="K143" s="179">
        <f t="shared" si="26"/>
        <v>0.20799999999999999</v>
      </c>
      <c r="L143" s="176">
        <f t="shared" si="27"/>
        <v>4264</v>
      </c>
      <c r="M143" s="182">
        <v>10000</v>
      </c>
      <c r="N143" s="183">
        <f t="shared" si="29"/>
        <v>0.21108179419525067</v>
      </c>
      <c r="O143" s="184">
        <f t="shared" si="28"/>
        <v>4410</v>
      </c>
    </row>
    <row r="144" spans="1:15" x14ac:dyDescent="0.4">
      <c r="A144" s="164">
        <v>140</v>
      </c>
      <c r="B144" s="157" t="s">
        <v>318</v>
      </c>
      <c r="C144" s="255" t="s">
        <v>44</v>
      </c>
      <c r="D144" s="283">
        <v>1988</v>
      </c>
      <c r="E144" s="282">
        <v>1902</v>
      </c>
      <c r="F144" s="282">
        <f t="shared" si="24"/>
        <v>86</v>
      </c>
      <c r="G144" s="255" t="s">
        <v>319</v>
      </c>
      <c r="H144" s="177">
        <v>170</v>
      </c>
      <c r="I144" s="252">
        <f t="shared" si="25"/>
        <v>8.9379600420609884E-2</v>
      </c>
      <c r="J144" s="176">
        <v>170</v>
      </c>
      <c r="K144" s="179">
        <f t="shared" si="26"/>
        <v>8.5513078470824955E-2</v>
      </c>
      <c r="L144" s="176">
        <f t="shared" si="27"/>
        <v>0</v>
      </c>
      <c r="M144" s="182">
        <v>450</v>
      </c>
      <c r="N144" s="183">
        <f t="shared" si="29"/>
        <v>0.22635814889336017</v>
      </c>
      <c r="O144" s="184">
        <f t="shared" si="28"/>
        <v>280</v>
      </c>
    </row>
    <row r="145" spans="1:15" x14ac:dyDescent="0.4">
      <c r="A145" s="164">
        <v>141</v>
      </c>
      <c r="B145" s="157" t="s">
        <v>320</v>
      </c>
      <c r="C145" s="255" t="s">
        <v>41</v>
      </c>
      <c r="D145" s="283">
        <v>2238</v>
      </c>
      <c r="E145" s="282">
        <v>2238</v>
      </c>
      <c r="F145" s="282">
        <f t="shared" si="24"/>
        <v>0</v>
      </c>
      <c r="G145" s="255" t="s">
        <v>321</v>
      </c>
      <c r="H145" s="177">
        <v>233</v>
      </c>
      <c r="I145" s="252">
        <f t="shared" si="25"/>
        <v>0.10411081322609472</v>
      </c>
      <c r="J145" s="176">
        <v>262</v>
      </c>
      <c r="K145" s="179">
        <f t="shared" si="26"/>
        <v>0.11706881143878463</v>
      </c>
      <c r="L145" s="176">
        <f t="shared" si="27"/>
        <v>29</v>
      </c>
      <c r="M145" s="182">
        <v>750</v>
      </c>
      <c r="N145" s="183">
        <f t="shared" si="29"/>
        <v>0.33512064343163539</v>
      </c>
      <c r="O145" s="184">
        <f t="shared" si="28"/>
        <v>517</v>
      </c>
    </row>
    <row r="146" spans="1:15" ht="31" x14ac:dyDescent="0.4">
      <c r="A146" s="164">
        <v>142</v>
      </c>
      <c r="B146" s="157" t="s">
        <v>322</v>
      </c>
      <c r="C146" s="255" t="s">
        <v>44</v>
      </c>
      <c r="D146" s="283">
        <v>2420</v>
      </c>
      <c r="E146" s="282">
        <v>1532</v>
      </c>
      <c r="F146" s="282">
        <f t="shared" si="24"/>
        <v>888</v>
      </c>
      <c r="G146" s="255" t="s">
        <v>323</v>
      </c>
      <c r="H146" s="177">
        <v>558</v>
      </c>
      <c r="I146" s="252">
        <f t="shared" si="25"/>
        <v>0.36422976501305482</v>
      </c>
      <c r="J146" s="176">
        <v>629</v>
      </c>
      <c r="K146" s="179">
        <f t="shared" si="26"/>
        <v>0.2599173553719008</v>
      </c>
      <c r="L146" s="176">
        <f t="shared" si="27"/>
        <v>71</v>
      </c>
      <c r="M146" s="182">
        <v>2000</v>
      </c>
      <c r="N146" s="183">
        <f t="shared" si="29"/>
        <v>0.82644628099173556</v>
      </c>
      <c r="O146" s="184">
        <f t="shared" si="28"/>
        <v>1442</v>
      </c>
    </row>
    <row r="147" spans="1:15" x14ac:dyDescent="0.4">
      <c r="A147" s="164">
        <v>143</v>
      </c>
      <c r="B147" s="157" t="s">
        <v>324</v>
      </c>
      <c r="C147" s="255" t="s">
        <v>44</v>
      </c>
      <c r="D147" s="283">
        <v>12421</v>
      </c>
      <c r="E147" s="282">
        <v>30855</v>
      </c>
      <c r="F147" s="282">
        <f t="shared" si="24"/>
        <v>-18434</v>
      </c>
      <c r="G147" s="255" t="s">
        <v>325</v>
      </c>
      <c r="H147" s="177">
        <v>1276</v>
      </c>
      <c r="I147" s="252">
        <f t="shared" si="25"/>
        <v>4.1354723707664881E-2</v>
      </c>
      <c r="J147" s="176">
        <v>1292</v>
      </c>
      <c r="K147" s="179">
        <f t="shared" si="26"/>
        <v>0.10401738990419451</v>
      </c>
      <c r="L147" s="176">
        <f t="shared" si="27"/>
        <v>16</v>
      </c>
      <c r="M147" s="182">
        <v>1000</v>
      </c>
      <c r="N147" s="183">
        <f t="shared" si="29"/>
        <v>8.0508815715320828E-2</v>
      </c>
      <c r="O147" s="184">
        <f t="shared" si="28"/>
        <v>-276</v>
      </c>
    </row>
    <row r="148" spans="1:15" x14ac:dyDescent="0.4">
      <c r="A148" s="164">
        <v>144</v>
      </c>
      <c r="B148" s="157" t="s">
        <v>326</v>
      </c>
      <c r="C148" s="255" t="s">
        <v>44</v>
      </c>
      <c r="D148" s="283">
        <v>6000</v>
      </c>
      <c r="E148" s="282">
        <v>80814</v>
      </c>
      <c r="F148" s="282">
        <f t="shared" si="24"/>
        <v>-74814</v>
      </c>
      <c r="G148" s="255" t="s">
        <v>327</v>
      </c>
      <c r="H148" s="177">
        <v>5848</v>
      </c>
      <c r="I148" s="252">
        <f t="shared" si="25"/>
        <v>7.2363699359021955E-2</v>
      </c>
      <c r="J148" s="176">
        <v>1248</v>
      </c>
      <c r="K148" s="179">
        <f t="shared" si="26"/>
        <v>0.20799999999999999</v>
      </c>
      <c r="L148" s="176">
        <f t="shared" si="27"/>
        <v>-4600</v>
      </c>
      <c r="M148" s="182">
        <v>2500</v>
      </c>
      <c r="N148" s="183">
        <f t="shared" si="29"/>
        <v>0.41666666666666669</v>
      </c>
      <c r="O148" s="184">
        <f t="shared" si="28"/>
        <v>-3348</v>
      </c>
    </row>
    <row r="149" spans="1:15" x14ac:dyDescent="0.4">
      <c r="A149" s="164">
        <v>145</v>
      </c>
      <c r="B149" s="157" t="s">
        <v>328</v>
      </c>
      <c r="C149" s="255" t="s">
        <v>44</v>
      </c>
      <c r="D149" s="283">
        <v>521567</v>
      </c>
      <c r="E149" s="282">
        <v>447337</v>
      </c>
      <c r="F149" s="282">
        <f t="shared" si="24"/>
        <v>74230</v>
      </c>
      <c r="G149" s="255" t="s">
        <v>275</v>
      </c>
      <c r="H149" s="177">
        <v>13321</v>
      </c>
      <c r="I149" s="252">
        <f t="shared" si="25"/>
        <v>2.977844443898001E-2</v>
      </c>
      <c r="J149" s="176">
        <v>13000</v>
      </c>
      <c r="K149" s="179">
        <f t="shared" si="26"/>
        <v>2.492488980322758E-2</v>
      </c>
      <c r="L149" s="176">
        <f t="shared" si="27"/>
        <v>-321</v>
      </c>
      <c r="M149" s="182">
        <v>5216</v>
      </c>
      <c r="N149" s="183">
        <f t="shared" si="29"/>
        <v>1.0000632708741158E-2</v>
      </c>
      <c r="O149" s="184">
        <f t="shared" si="28"/>
        <v>-8105</v>
      </c>
    </row>
    <row r="150" spans="1:15" x14ac:dyDescent="0.4">
      <c r="A150" s="164">
        <v>146</v>
      </c>
      <c r="B150" s="157" t="s">
        <v>329</v>
      </c>
      <c r="C150" s="255" t="s">
        <v>44</v>
      </c>
      <c r="D150" s="255">
        <v>241</v>
      </c>
      <c r="E150" s="281">
        <v>187</v>
      </c>
      <c r="F150" s="282">
        <f t="shared" si="24"/>
        <v>54</v>
      </c>
      <c r="G150" s="255" t="s">
        <v>225</v>
      </c>
      <c r="H150" s="177">
        <v>170</v>
      </c>
      <c r="I150" s="252">
        <f t="shared" si="25"/>
        <v>0.90909090909090906</v>
      </c>
      <c r="J150" s="176">
        <v>170</v>
      </c>
      <c r="K150" s="179">
        <f t="shared" si="26"/>
        <v>0.70539419087136934</v>
      </c>
      <c r="L150" s="176">
        <f t="shared" si="27"/>
        <v>0</v>
      </c>
      <c r="M150" s="182">
        <v>241</v>
      </c>
      <c r="N150" s="183">
        <f t="shared" si="29"/>
        <v>1</v>
      </c>
      <c r="O150" s="184">
        <f t="shared" si="28"/>
        <v>71</v>
      </c>
    </row>
    <row r="151" spans="1:15" ht="31" x14ac:dyDescent="0.4">
      <c r="A151" s="164">
        <v>147</v>
      </c>
      <c r="B151" s="157" t="s">
        <v>330</v>
      </c>
      <c r="C151" s="255" t="s">
        <v>44</v>
      </c>
      <c r="D151" s="283">
        <v>2347</v>
      </c>
      <c r="E151" s="282">
        <v>2144</v>
      </c>
      <c r="F151" s="282">
        <f t="shared" si="24"/>
        <v>203</v>
      </c>
      <c r="G151" s="255" t="s">
        <v>331</v>
      </c>
      <c r="H151" s="177">
        <v>728</v>
      </c>
      <c r="I151" s="252">
        <f t="shared" si="25"/>
        <v>0.33955223880597013</v>
      </c>
      <c r="J151" s="176">
        <v>915</v>
      </c>
      <c r="K151" s="179">
        <f t="shared" si="26"/>
        <v>0.3898593949723051</v>
      </c>
      <c r="L151" s="176">
        <f t="shared" si="27"/>
        <v>187</v>
      </c>
      <c r="M151" s="182">
        <v>2347</v>
      </c>
      <c r="N151" s="183">
        <f t="shared" si="29"/>
        <v>1</v>
      </c>
      <c r="O151" s="184">
        <f t="shared" si="28"/>
        <v>1619</v>
      </c>
    </row>
    <row r="152" spans="1:15" ht="31" x14ac:dyDescent="0.4">
      <c r="A152" s="164">
        <v>148</v>
      </c>
      <c r="B152" s="157" t="s">
        <v>332</v>
      </c>
      <c r="C152" s="255" t="s">
        <v>44</v>
      </c>
      <c r="D152" s="283">
        <v>377992</v>
      </c>
      <c r="E152" s="282">
        <v>356416</v>
      </c>
      <c r="F152" s="282">
        <f t="shared" si="24"/>
        <v>21576</v>
      </c>
      <c r="G152" s="255" t="s">
        <v>333</v>
      </c>
      <c r="H152" s="177">
        <v>157536</v>
      </c>
      <c r="I152" s="252">
        <f t="shared" si="25"/>
        <v>0.44200035913090319</v>
      </c>
      <c r="J152" s="176">
        <v>147417</v>
      </c>
      <c r="K152" s="179">
        <f t="shared" si="26"/>
        <v>0.39000031746703634</v>
      </c>
      <c r="L152" s="176">
        <f t="shared" si="27"/>
        <v>-10119</v>
      </c>
      <c r="M152" s="182">
        <v>125000</v>
      </c>
      <c r="N152" s="183">
        <f t="shared" si="29"/>
        <v>0.33069482952020146</v>
      </c>
      <c r="O152" s="184">
        <f t="shared" si="28"/>
        <v>-32536</v>
      </c>
    </row>
    <row r="153" spans="1:15" ht="46.5" x14ac:dyDescent="0.4">
      <c r="A153" s="164">
        <v>149</v>
      </c>
      <c r="B153" s="157" t="s">
        <v>334</v>
      </c>
      <c r="C153" s="255" t="s">
        <v>44</v>
      </c>
      <c r="D153" s="283">
        <v>1789991</v>
      </c>
      <c r="E153" s="282">
        <v>1704535</v>
      </c>
      <c r="F153" s="282">
        <f t="shared" si="24"/>
        <v>85456</v>
      </c>
      <c r="G153" s="255" t="s">
        <v>335</v>
      </c>
      <c r="H153" s="177">
        <v>841961</v>
      </c>
      <c r="I153" s="252">
        <f t="shared" si="25"/>
        <v>0.49395348291469521</v>
      </c>
      <c r="J153" s="176">
        <v>780000</v>
      </c>
      <c r="K153" s="179">
        <f t="shared" si="26"/>
        <v>0.4357563808980045</v>
      </c>
      <c r="L153" s="176">
        <f t="shared" si="27"/>
        <v>-61961</v>
      </c>
      <c r="M153" s="182">
        <v>825000</v>
      </c>
      <c r="N153" s="183">
        <f t="shared" si="29"/>
        <v>0.46089617210365863</v>
      </c>
      <c r="O153" s="184">
        <f t="shared" si="28"/>
        <v>-16961</v>
      </c>
    </row>
    <row r="154" spans="1:15" x14ac:dyDescent="0.4">
      <c r="A154" s="164">
        <v>150</v>
      </c>
      <c r="B154" s="157" t="s">
        <v>336</v>
      </c>
      <c r="C154" s="255" t="s">
        <v>44</v>
      </c>
      <c r="D154" s="255">
        <v>301</v>
      </c>
      <c r="E154" s="281">
        <v>319</v>
      </c>
      <c r="F154" s="282">
        <f t="shared" si="24"/>
        <v>-18</v>
      </c>
      <c r="G154" s="255" t="s">
        <v>337</v>
      </c>
      <c r="H154" s="177">
        <v>170</v>
      </c>
      <c r="I154" s="252">
        <f t="shared" si="25"/>
        <v>0.5329153605015674</v>
      </c>
      <c r="J154" s="176">
        <v>170</v>
      </c>
      <c r="K154" s="179">
        <f t="shared" si="26"/>
        <v>0.56478405315614622</v>
      </c>
      <c r="L154" s="176">
        <f t="shared" si="27"/>
        <v>0</v>
      </c>
      <c r="M154" s="182">
        <v>301</v>
      </c>
      <c r="N154" s="183">
        <f t="shared" si="29"/>
        <v>1</v>
      </c>
      <c r="O154" s="184">
        <f t="shared" si="28"/>
        <v>131</v>
      </c>
    </row>
    <row r="155" spans="1:15" x14ac:dyDescent="0.4">
      <c r="A155" s="164">
        <v>151</v>
      </c>
      <c r="B155" s="157" t="s">
        <v>338</v>
      </c>
      <c r="C155" s="255" t="s">
        <v>44</v>
      </c>
      <c r="D155" s="283">
        <v>2978</v>
      </c>
      <c r="E155" s="282">
        <v>14583</v>
      </c>
      <c r="F155" s="282">
        <f t="shared" si="24"/>
        <v>-11605</v>
      </c>
      <c r="G155" s="255" t="s">
        <v>339</v>
      </c>
      <c r="H155" s="177">
        <v>865</v>
      </c>
      <c r="I155" s="252">
        <f t="shared" si="25"/>
        <v>5.9315641500377152E-2</v>
      </c>
      <c r="J155" s="176">
        <v>170</v>
      </c>
      <c r="K155" s="179">
        <f t="shared" si="26"/>
        <v>5.7085292142377432E-2</v>
      </c>
      <c r="L155" s="176">
        <f t="shared" si="27"/>
        <v>-695</v>
      </c>
      <c r="M155" s="182">
        <v>450</v>
      </c>
      <c r="N155" s="183">
        <f t="shared" si="29"/>
        <v>0.15110812625923439</v>
      </c>
      <c r="O155" s="184">
        <f t="shared" si="28"/>
        <v>-415</v>
      </c>
    </row>
    <row r="156" spans="1:15" x14ac:dyDescent="0.4">
      <c r="A156" s="164">
        <v>152</v>
      </c>
      <c r="B156" s="157" t="s">
        <v>340</v>
      </c>
      <c r="C156" s="255" t="s">
        <v>44</v>
      </c>
      <c r="D156" s="283">
        <v>204881</v>
      </c>
      <c r="E156" s="282">
        <v>204880</v>
      </c>
      <c r="F156" s="282">
        <f t="shared" si="24"/>
        <v>1</v>
      </c>
      <c r="G156" s="255" t="s">
        <v>341</v>
      </c>
      <c r="H156" s="177">
        <v>4847</v>
      </c>
      <c r="I156" s="252">
        <f t="shared" si="25"/>
        <v>2.3657750878563061E-2</v>
      </c>
      <c r="J156" s="176">
        <v>21308</v>
      </c>
      <c r="K156" s="179">
        <f t="shared" si="26"/>
        <v>0.10400183521165945</v>
      </c>
      <c r="L156" s="176">
        <f t="shared" si="27"/>
        <v>16461</v>
      </c>
      <c r="M156" s="182">
        <v>5000</v>
      </c>
      <c r="N156" s="183">
        <f t="shared" si="29"/>
        <v>2.4404410365041169E-2</v>
      </c>
      <c r="O156" s="184">
        <f t="shared" si="28"/>
        <v>153</v>
      </c>
    </row>
    <row r="157" spans="1:15" x14ac:dyDescent="0.4">
      <c r="A157" s="165">
        <v>153</v>
      </c>
      <c r="B157" s="166" t="s">
        <v>342</v>
      </c>
      <c r="C157" s="284" t="s">
        <v>44</v>
      </c>
      <c r="D157" s="285">
        <v>42588</v>
      </c>
      <c r="E157" s="286">
        <v>32503</v>
      </c>
      <c r="F157" s="286">
        <f t="shared" si="24"/>
        <v>10085</v>
      </c>
      <c r="G157" s="284" t="s">
        <v>343</v>
      </c>
      <c r="H157" s="178">
        <v>2018</v>
      </c>
      <c r="I157" s="253">
        <f t="shared" si="25"/>
        <v>6.2086576623696273E-2</v>
      </c>
      <c r="J157" s="180">
        <v>4290.4258064516098</v>
      </c>
      <c r="K157" s="181">
        <f t="shared" si="26"/>
        <v>0.10074259900562622</v>
      </c>
      <c r="L157" s="180">
        <f t="shared" si="27"/>
        <v>2272.4258064516098</v>
      </c>
      <c r="M157" s="186">
        <v>2000</v>
      </c>
      <c r="N157" s="187">
        <f t="shared" si="29"/>
        <v>4.6961585423123883E-2</v>
      </c>
      <c r="O157" s="188">
        <f t="shared" si="28"/>
        <v>-18</v>
      </c>
    </row>
    <row r="158" spans="1:15" x14ac:dyDescent="0.4">
      <c r="A158" s="153"/>
      <c r="B158" s="154"/>
      <c r="C158" s="155"/>
      <c r="D158" s="155"/>
      <c r="E158" s="156"/>
      <c r="F158" s="156"/>
      <c r="G158" s="154"/>
      <c r="H158" s="167"/>
      <c r="I158" s="154"/>
      <c r="J158" s="168"/>
      <c r="K158" s="151"/>
      <c r="L158" s="169"/>
      <c r="M158" s="169"/>
      <c r="N158" s="151"/>
      <c r="O158" s="169"/>
    </row>
    <row r="159" spans="1:15" ht="16.5" thickBot="1" x14ac:dyDescent="0.45">
      <c r="A159" s="189"/>
      <c r="B159" s="190" t="s">
        <v>344</v>
      </c>
      <c r="C159" s="191"/>
      <c r="D159" s="192">
        <f>SUM(D5:D157)</f>
        <v>10877145</v>
      </c>
      <c r="E159" s="192">
        <f>SUM(E5:E157)</f>
        <v>8888092</v>
      </c>
      <c r="F159" s="192">
        <f>SUM(F5:F157)</f>
        <v>1989053</v>
      </c>
      <c r="G159" s="190"/>
      <c r="H159" s="193">
        <f>SUM(H5:H157)</f>
        <v>1659796</v>
      </c>
      <c r="I159" s="190"/>
      <c r="J159" s="194">
        <f>SUM(J5:J157)</f>
        <v>1687931.7058064514</v>
      </c>
      <c r="K159" s="189"/>
      <c r="L159" s="194">
        <f>SUM(L5:L157)</f>
        <v>28135.705806451595</v>
      </c>
      <c r="M159" s="195">
        <f>SUM(M5:M157)</f>
        <v>1686748</v>
      </c>
      <c r="N159" s="189"/>
      <c r="O159" s="194">
        <f>SUM(O5:O157)</f>
        <v>26952</v>
      </c>
    </row>
    <row r="160" spans="1:15" ht="17" thickTop="1" thickBot="1" x14ac:dyDescent="0.45">
      <c r="A160" s="256"/>
      <c r="B160" s="197" t="s">
        <v>345</v>
      </c>
      <c r="C160" s="196"/>
      <c r="D160" s="196"/>
      <c r="E160" s="196"/>
      <c r="F160" s="196"/>
      <c r="G160" s="196"/>
      <c r="H160" s="256"/>
      <c r="I160" s="256"/>
      <c r="J160" s="256"/>
      <c r="K160" s="256"/>
      <c r="L160" s="256"/>
      <c r="M160" s="256"/>
      <c r="N160" s="256"/>
      <c r="O160" s="256"/>
    </row>
    <row r="161" spans="1:15" ht="16.5" thickTop="1" x14ac:dyDescent="0.4">
      <c r="A161" s="151"/>
      <c r="B161" s="151"/>
      <c r="C161" s="151"/>
      <c r="D161" s="151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</row>
    <row r="162" spans="1:15" x14ac:dyDescent="0.4">
      <c r="A162" s="151"/>
      <c r="B162" s="151"/>
      <c r="C162" s="151"/>
      <c r="D162" s="151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</row>
    <row r="163" spans="1:15" x14ac:dyDescent="0.4">
      <c r="A163" s="151"/>
      <c r="B163" s="151"/>
      <c r="C163" s="151"/>
      <c r="D163" s="151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</row>
    <row r="164" spans="1:15" x14ac:dyDescent="0.4">
      <c r="A164" s="151"/>
      <c r="B164" s="151"/>
      <c r="C164" s="151"/>
      <c r="D164" s="151"/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</row>
    <row r="165" spans="1:15" x14ac:dyDescent="0.4">
      <c r="A165" s="151"/>
      <c r="B165" s="151"/>
      <c r="C165" s="151"/>
      <c r="D165" s="151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</row>
    <row r="166" spans="1:15" x14ac:dyDescent="0.4">
      <c r="A166" s="152"/>
      <c r="B166" s="152"/>
      <c r="C166" s="152"/>
      <c r="D166" s="152"/>
      <c r="E166" s="152"/>
      <c r="F166" s="152"/>
      <c r="G166" s="152"/>
      <c r="H166" s="152"/>
      <c r="I166" s="152"/>
      <c r="J166" s="152"/>
      <c r="K166" s="152"/>
      <c r="L166" s="152"/>
      <c r="M166" s="152"/>
      <c r="N166" s="152"/>
      <c r="O166" s="152"/>
    </row>
    <row r="167" spans="1:15" x14ac:dyDescent="0.4">
      <c r="A167" s="152"/>
      <c r="B167" s="152"/>
      <c r="C167" s="152"/>
      <c r="D167" s="152"/>
      <c r="E167" s="152"/>
      <c r="F167" s="152"/>
      <c r="G167" s="152"/>
      <c r="H167" s="152"/>
      <c r="I167" s="152"/>
      <c r="J167" s="152"/>
      <c r="K167" s="152"/>
      <c r="L167" s="152"/>
      <c r="M167" s="152"/>
      <c r="N167" s="152"/>
      <c r="O167" s="152"/>
    </row>
  </sheetData>
  <pageMargins left="0.7" right="0.7" top="0.75" bottom="0.75" header="0.3" footer="0.3"/>
  <pageSetup paperSize="9" scale="4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DDF4D-D613-7547-9B1C-0FB6F04F5855}">
  <sheetPr>
    <tabColor rgb="FFFFDA00"/>
  </sheetPr>
  <dimension ref="A1:Z161"/>
  <sheetViews>
    <sheetView workbookViewId="0">
      <pane ySplit="1" topLeftCell="A55" activePane="bottomLeft" state="frozen"/>
      <selection pane="bottomLeft" activeCell="K168" sqref="K168"/>
    </sheetView>
  </sheetViews>
  <sheetFormatPr defaultColWidth="11" defaultRowHeight="16" x14ac:dyDescent="0.4"/>
  <cols>
    <col min="2" max="2" width="17" customWidth="1"/>
    <col min="5" max="5" width="12.33203125" customWidth="1"/>
    <col min="7" max="7" width="12" customWidth="1"/>
    <col min="8" max="8" width="14.33203125" customWidth="1"/>
    <col min="9" max="9" width="16.58203125" customWidth="1"/>
    <col min="10" max="10" width="12.33203125" customWidth="1"/>
    <col min="11" max="11" width="14.33203125" customWidth="1"/>
    <col min="12" max="12" width="12.75" bestFit="1" customWidth="1"/>
    <col min="13" max="13" width="12.33203125" customWidth="1"/>
    <col min="14" max="14" width="14.58203125" customWidth="1"/>
    <col min="17" max="17" width="113.83203125" customWidth="1"/>
    <col min="20" max="20" width="17.83203125" customWidth="1"/>
    <col min="21" max="21" width="60.33203125" customWidth="1"/>
    <col min="22" max="22" width="18" customWidth="1"/>
  </cols>
  <sheetData>
    <row r="1" spans="1:26" ht="145.5" thickBot="1" x14ac:dyDescent="0.45">
      <c r="A1" s="208"/>
      <c r="B1" s="209" t="s">
        <v>0</v>
      </c>
      <c r="C1" s="209" t="s">
        <v>1</v>
      </c>
      <c r="D1" s="209" t="s">
        <v>2</v>
      </c>
      <c r="E1" s="210" t="s">
        <v>5</v>
      </c>
      <c r="F1" s="211" t="s">
        <v>346</v>
      </c>
      <c r="G1" s="210" t="s">
        <v>347</v>
      </c>
      <c r="H1" s="211" t="s">
        <v>348</v>
      </c>
      <c r="I1" s="211" t="s">
        <v>349</v>
      </c>
      <c r="J1" s="211" t="s">
        <v>350</v>
      </c>
      <c r="K1" s="211" t="s">
        <v>7</v>
      </c>
      <c r="L1" s="211" t="s">
        <v>351</v>
      </c>
      <c r="M1" s="211" t="s">
        <v>352</v>
      </c>
      <c r="N1" s="211" t="s">
        <v>7</v>
      </c>
      <c r="O1" s="9"/>
      <c r="P1" s="9"/>
      <c r="Q1" s="27"/>
      <c r="R1" s="68"/>
      <c r="S1" s="27"/>
      <c r="T1" s="68"/>
      <c r="U1" s="1"/>
      <c r="V1" s="27"/>
      <c r="W1" s="27"/>
      <c r="X1" s="9"/>
      <c r="Y1" s="28"/>
      <c r="Z1" s="69"/>
    </row>
    <row r="2" spans="1:26" ht="174" x14ac:dyDescent="0.4">
      <c r="A2" s="208"/>
      <c r="B2" s="209" t="s">
        <v>353</v>
      </c>
      <c r="C2" s="212" t="s">
        <v>13</v>
      </c>
      <c r="D2" s="213" t="s">
        <v>14</v>
      </c>
      <c r="E2" s="210" t="s">
        <v>17</v>
      </c>
      <c r="F2" s="210" t="s">
        <v>354</v>
      </c>
      <c r="G2" s="210" t="s">
        <v>355</v>
      </c>
      <c r="H2" s="209" t="s">
        <v>356</v>
      </c>
      <c r="I2" s="209" t="s">
        <v>357</v>
      </c>
      <c r="J2" s="209" t="s">
        <v>358</v>
      </c>
      <c r="K2" s="214" t="s">
        <v>617</v>
      </c>
      <c r="L2" s="209" t="s">
        <v>618</v>
      </c>
      <c r="M2" s="209" t="s">
        <v>623</v>
      </c>
      <c r="N2" s="214" t="s">
        <v>617</v>
      </c>
      <c r="O2" s="9"/>
      <c r="P2" s="9"/>
      <c r="Q2" s="27"/>
      <c r="R2" s="68"/>
      <c r="S2" s="27"/>
      <c r="T2" s="68"/>
      <c r="U2" s="1"/>
      <c r="V2" s="27"/>
      <c r="W2" s="27"/>
      <c r="X2" s="9"/>
      <c r="Y2" s="70"/>
      <c r="Z2" s="69"/>
    </row>
    <row r="3" spans="1:26" ht="145" x14ac:dyDescent="0.4">
      <c r="A3" s="208"/>
      <c r="B3" s="209" t="s">
        <v>360</v>
      </c>
      <c r="C3" s="209" t="s">
        <v>361</v>
      </c>
      <c r="D3" s="213" t="s">
        <v>20</v>
      </c>
      <c r="E3" s="210" t="s">
        <v>23</v>
      </c>
      <c r="F3" s="210" t="s">
        <v>362</v>
      </c>
      <c r="G3" s="210" t="s">
        <v>363</v>
      </c>
      <c r="H3" s="209" t="s">
        <v>364</v>
      </c>
      <c r="I3" s="209" t="s">
        <v>365</v>
      </c>
      <c r="J3" s="209" t="s">
        <v>366</v>
      </c>
      <c r="K3" s="209" t="s">
        <v>25</v>
      </c>
      <c r="L3" s="209" t="s">
        <v>367</v>
      </c>
      <c r="M3" s="209" t="s">
        <v>368</v>
      </c>
      <c r="N3" s="209" t="s">
        <v>25</v>
      </c>
      <c r="O3" s="9"/>
      <c r="P3" s="9"/>
      <c r="Q3" s="27"/>
      <c r="R3" s="68"/>
      <c r="S3" s="27"/>
      <c r="T3" s="68"/>
      <c r="U3" s="1"/>
      <c r="V3" s="27"/>
      <c r="W3" s="27"/>
      <c r="X3" s="9"/>
      <c r="Y3" s="70"/>
      <c r="Z3" s="69"/>
    </row>
    <row r="4" spans="1:26" ht="174" x14ac:dyDescent="0.4">
      <c r="A4" s="208"/>
      <c r="B4" s="215" t="s">
        <v>29</v>
      </c>
      <c r="C4" s="215" t="s">
        <v>369</v>
      </c>
      <c r="D4" s="209" t="s">
        <v>31</v>
      </c>
      <c r="E4" s="216" t="s">
        <v>34</v>
      </c>
      <c r="F4" s="216" t="s">
        <v>370</v>
      </c>
      <c r="G4" s="216" t="s">
        <v>371</v>
      </c>
      <c r="H4" s="217" t="s">
        <v>372</v>
      </c>
      <c r="I4" s="218" t="s">
        <v>373</v>
      </c>
      <c r="J4" s="215" t="s">
        <v>374</v>
      </c>
      <c r="K4" s="217" t="s">
        <v>36</v>
      </c>
      <c r="L4" s="215" t="s">
        <v>375</v>
      </c>
      <c r="M4" s="215" t="s">
        <v>376</v>
      </c>
      <c r="N4" s="217" t="s">
        <v>36</v>
      </c>
      <c r="O4" s="9"/>
      <c r="P4" s="9"/>
      <c r="Q4" s="27"/>
      <c r="R4" s="68"/>
      <c r="S4" s="27"/>
      <c r="T4" s="68"/>
      <c r="U4" s="1"/>
      <c r="V4" s="27"/>
      <c r="W4" s="27"/>
      <c r="X4" s="9"/>
      <c r="Y4" s="70"/>
      <c r="Z4" s="69"/>
    </row>
    <row r="5" spans="1:26" x14ac:dyDescent="0.4">
      <c r="A5" s="5">
        <v>1</v>
      </c>
      <c r="B5" s="4" t="s">
        <v>40</v>
      </c>
      <c r="C5" s="24" t="s">
        <v>41</v>
      </c>
      <c r="D5" s="59">
        <v>254</v>
      </c>
      <c r="E5" s="126" t="s">
        <v>377</v>
      </c>
      <c r="F5" s="6">
        <v>4</v>
      </c>
      <c r="G5" s="48">
        <v>0.3</v>
      </c>
      <c r="H5" s="129">
        <f>(0.52*D5)*G5</f>
        <v>39.624000000000002</v>
      </c>
      <c r="I5" s="129">
        <v>40</v>
      </c>
      <c r="J5" s="130">
        <f>(0.75*I5)</f>
        <v>30</v>
      </c>
      <c r="K5" s="116">
        <f t="shared" ref="K5:K22" si="0">J5/D5</f>
        <v>0.11811023622047244</v>
      </c>
      <c r="L5" s="118">
        <v>30</v>
      </c>
      <c r="M5" s="119">
        <v>85</v>
      </c>
      <c r="N5" s="116">
        <f>M5/D5</f>
        <v>0.3346456692913386</v>
      </c>
      <c r="O5" s="9"/>
      <c r="P5" s="10" t="s">
        <v>378</v>
      </c>
      <c r="Q5" s="61"/>
      <c r="R5" s="9"/>
      <c r="S5" s="9"/>
      <c r="T5" s="9"/>
      <c r="U5" s="9"/>
      <c r="V5" s="9"/>
      <c r="W5" s="56"/>
      <c r="X5" s="9"/>
      <c r="Y5" s="71"/>
      <c r="Z5" s="72"/>
    </row>
    <row r="6" spans="1:26" x14ac:dyDescent="0.4">
      <c r="A6" s="5">
        <v>2</v>
      </c>
      <c r="B6" s="4" t="s">
        <v>43</v>
      </c>
      <c r="C6" s="4" t="s">
        <v>44</v>
      </c>
      <c r="D6" s="59">
        <v>25876</v>
      </c>
      <c r="E6" s="126" t="s">
        <v>379</v>
      </c>
      <c r="F6" s="6">
        <v>3</v>
      </c>
      <c r="G6" s="48">
        <v>0.2</v>
      </c>
      <c r="H6" s="129">
        <f t="shared" ref="H6:H69" si="1">(0.52*D6)*G6</f>
        <v>2691.1040000000003</v>
      </c>
      <c r="I6" s="129">
        <v>2691</v>
      </c>
      <c r="J6" s="129">
        <v>2691</v>
      </c>
      <c r="K6" s="116">
        <f t="shared" si="0"/>
        <v>0.10399598083165867</v>
      </c>
      <c r="L6" s="118">
        <v>2691</v>
      </c>
      <c r="M6" s="118">
        <v>2691</v>
      </c>
      <c r="N6" s="116">
        <f t="shared" ref="N6:N69" si="2">M6/D6</f>
        <v>0.10399598083165867</v>
      </c>
      <c r="O6" s="9"/>
      <c r="P6" s="13"/>
      <c r="Q6" s="62"/>
      <c r="R6" s="9"/>
      <c r="S6" s="9"/>
      <c r="T6" s="9"/>
      <c r="U6" s="9"/>
      <c r="V6" s="9"/>
      <c r="W6" s="56"/>
      <c r="X6" s="9"/>
      <c r="Y6" s="73"/>
      <c r="Z6" s="72"/>
    </row>
    <row r="7" spans="1:26" ht="29" x14ac:dyDescent="0.4">
      <c r="A7" s="5">
        <v>3</v>
      </c>
      <c r="B7" s="4" t="s">
        <v>46</v>
      </c>
      <c r="C7" s="4" t="s">
        <v>44</v>
      </c>
      <c r="D7" s="60">
        <v>304</v>
      </c>
      <c r="E7" s="126" t="s">
        <v>380</v>
      </c>
      <c r="F7" s="6">
        <v>6</v>
      </c>
      <c r="G7" s="48">
        <v>0.5</v>
      </c>
      <c r="H7" s="129">
        <f t="shared" si="1"/>
        <v>79.040000000000006</v>
      </c>
      <c r="I7" s="129">
        <v>79</v>
      </c>
      <c r="J7" s="129">
        <v>79</v>
      </c>
      <c r="K7" s="116">
        <f t="shared" si="0"/>
        <v>0.25986842105263158</v>
      </c>
      <c r="L7" s="118">
        <v>79</v>
      </c>
      <c r="M7" s="119">
        <v>170</v>
      </c>
      <c r="N7" s="116">
        <f t="shared" si="2"/>
        <v>0.55921052631578949</v>
      </c>
      <c r="O7" s="9"/>
      <c r="P7" s="15"/>
      <c r="Q7" s="146" t="s">
        <v>381</v>
      </c>
      <c r="R7" s="9"/>
      <c r="S7" s="9"/>
      <c r="T7" s="9"/>
      <c r="U7" s="9"/>
      <c r="V7" s="9"/>
      <c r="W7" s="56"/>
      <c r="X7" s="9"/>
      <c r="Y7" s="71"/>
      <c r="Z7" s="72"/>
    </row>
    <row r="8" spans="1:26" x14ac:dyDescent="0.4">
      <c r="A8" s="5">
        <v>4</v>
      </c>
      <c r="B8" s="4" t="s">
        <v>48</v>
      </c>
      <c r="C8" s="4" t="s">
        <v>44</v>
      </c>
      <c r="D8" s="50">
        <v>4679</v>
      </c>
      <c r="E8" s="126" t="s">
        <v>382</v>
      </c>
      <c r="F8" s="6">
        <v>5</v>
      </c>
      <c r="G8" s="48">
        <v>0.4</v>
      </c>
      <c r="H8" s="129">
        <f t="shared" si="1"/>
        <v>973.23199999999997</v>
      </c>
      <c r="I8" s="129">
        <v>973</v>
      </c>
      <c r="J8" s="129">
        <v>973</v>
      </c>
      <c r="K8" s="116">
        <f t="shared" si="0"/>
        <v>0.20795041675571704</v>
      </c>
      <c r="L8" s="118">
        <v>973</v>
      </c>
      <c r="M8" s="118">
        <v>973</v>
      </c>
      <c r="N8" s="116">
        <f t="shared" si="2"/>
        <v>0.20795041675571704</v>
      </c>
      <c r="O8" s="9"/>
      <c r="P8" s="147"/>
      <c r="Q8" s="146" t="s">
        <v>383</v>
      </c>
      <c r="R8" s="9"/>
      <c r="V8" s="9"/>
      <c r="W8" s="56"/>
      <c r="X8" s="9"/>
      <c r="Y8" s="71"/>
      <c r="Z8" s="72"/>
    </row>
    <row r="9" spans="1:26" x14ac:dyDescent="0.4">
      <c r="A9" s="5">
        <v>5</v>
      </c>
      <c r="B9" s="4" t="s">
        <v>50</v>
      </c>
      <c r="C9" s="4" t="s">
        <v>44</v>
      </c>
      <c r="D9" s="52">
        <v>1121</v>
      </c>
      <c r="E9" s="126" t="s">
        <v>384</v>
      </c>
      <c r="F9" s="6">
        <v>4</v>
      </c>
      <c r="G9" s="48">
        <v>0.3</v>
      </c>
      <c r="H9" s="129">
        <f t="shared" si="1"/>
        <v>174.876</v>
      </c>
      <c r="I9" s="129">
        <v>175</v>
      </c>
      <c r="J9" s="129">
        <v>175</v>
      </c>
      <c r="K9" s="116">
        <f t="shared" si="0"/>
        <v>0.15611061552185548</v>
      </c>
      <c r="L9" s="118">
        <v>175</v>
      </c>
      <c r="M9" s="118">
        <v>175</v>
      </c>
      <c r="N9" s="116">
        <f t="shared" si="2"/>
        <v>0.15611061552185548</v>
      </c>
      <c r="O9" s="9"/>
      <c r="P9" s="13"/>
      <c r="Q9" s="62"/>
      <c r="R9" s="9"/>
      <c r="S9" s="9"/>
      <c r="T9" s="9"/>
      <c r="U9" s="9"/>
      <c r="V9" s="1"/>
      <c r="W9" s="1"/>
      <c r="X9" s="9"/>
      <c r="Y9" s="1"/>
      <c r="Z9" s="1"/>
    </row>
    <row r="10" spans="1:26" x14ac:dyDescent="0.4">
      <c r="A10" s="5">
        <v>6</v>
      </c>
      <c r="B10" s="4" t="s">
        <v>52</v>
      </c>
      <c r="C10" s="4" t="s">
        <v>44</v>
      </c>
      <c r="D10" s="51">
        <v>192</v>
      </c>
      <c r="E10" s="126" t="s">
        <v>385</v>
      </c>
      <c r="F10" s="6">
        <v>7</v>
      </c>
      <c r="G10" s="48">
        <v>0.75</v>
      </c>
      <c r="H10" s="129">
        <f t="shared" si="1"/>
        <v>74.88</v>
      </c>
      <c r="I10" s="129">
        <v>75</v>
      </c>
      <c r="J10" s="129">
        <v>75</v>
      </c>
      <c r="K10" s="116">
        <f t="shared" si="0"/>
        <v>0.390625</v>
      </c>
      <c r="L10" s="118">
        <v>75</v>
      </c>
      <c r="M10" s="119">
        <v>170</v>
      </c>
      <c r="N10" s="116">
        <f t="shared" si="2"/>
        <v>0.88541666666666663</v>
      </c>
      <c r="O10" s="9"/>
      <c r="P10" s="148" t="s">
        <v>386</v>
      </c>
      <c r="Q10" s="62"/>
      <c r="R10" s="9"/>
      <c r="S10" s="9"/>
      <c r="T10" s="9"/>
      <c r="U10" s="1"/>
      <c r="V10" s="1"/>
      <c r="W10" s="1"/>
      <c r="X10" s="9"/>
      <c r="Y10" s="1"/>
      <c r="Z10" s="1"/>
    </row>
    <row r="11" spans="1:26" x14ac:dyDescent="0.4">
      <c r="A11" s="5">
        <v>7</v>
      </c>
      <c r="B11" s="4" t="s">
        <v>54</v>
      </c>
      <c r="C11" s="4" t="s">
        <v>44</v>
      </c>
      <c r="D11" s="50">
        <v>17682</v>
      </c>
      <c r="E11" s="126" t="s">
        <v>387</v>
      </c>
      <c r="F11" s="6">
        <v>8</v>
      </c>
      <c r="G11" s="48">
        <v>1</v>
      </c>
      <c r="H11" s="129">
        <f t="shared" si="1"/>
        <v>9194.64</v>
      </c>
      <c r="I11" s="129">
        <v>9195</v>
      </c>
      <c r="J11" s="129">
        <v>9195</v>
      </c>
      <c r="K11" s="116">
        <f t="shared" si="0"/>
        <v>0.52002035968781812</v>
      </c>
      <c r="L11" s="118">
        <v>9195</v>
      </c>
      <c r="M11" s="118">
        <v>9195</v>
      </c>
      <c r="N11" s="116">
        <f t="shared" si="2"/>
        <v>0.52002035968781812</v>
      </c>
      <c r="O11" s="9"/>
      <c r="P11" s="13"/>
      <c r="Q11" s="62"/>
      <c r="R11" s="9"/>
      <c r="S11" s="9"/>
      <c r="T11" s="9"/>
      <c r="U11" s="1"/>
      <c r="V11" s="1"/>
      <c r="W11" s="1"/>
      <c r="X11" s="9"/>
      <c r="Y11" s="1"/>
      <c r="Z11" s="1"/>
    </row>
    <row r="12" spans="1:26" x14ac:dyDescent="0.4">
      <c r="A12" s="5">
        <v>8</v>
      </c>
      <c r="B12" s="4" t="s">
        <v>56</v>
      </c>
      <c r="C12" s="4" t="s">
        <v>44</v>
      </c>
      <c r="D12" s="50">
        <v>13746</v>
      </c>
      <c r="E12" s="126" t="s">
        <v>388</v>
      </c>
      <c r="F12" s="6">
        <v>8</v>
      </c>
      <c r="G12" s="48">
        <v>1</v>
      </c>
      <c r="H12" s="129">
        <f t="shared" si="1"/>
        <v>7147.92</v>
      </c>
      <c r="I12" s="129">
        <v>7148</v>
      </c>
      <c r="J12" s="129">
        <v>7148</v>
      </c>
      <c r="K12" s="116">
        <f t="shared" si="0"/>
        <v>0.52000581987487271</v>
      </c>
      <c r="L12" s="118">
        <v>7148</v>
      </c>
      <c r="M12" s="118">
        <v>7148</v>
      </c>
      <c r="N12" s="116">
        <f t="shared" si="2"/>
        <v>0.52000581987487271</v>
      </c>
      <c r="O12" s="9"/>
      <c r="P12" s="15"/>
      <c r="Q12" s="146" t="s">
        <v>389</v>
      </c>
      <c r="R12" s="9"/>
      <c r="S12" s="9"/>
      <c r="T12" s="9"/>
      <c r="U12" s="1"/>
      <c r="V12" s="1"/>
      <c r="W12" s="1"/>
      <c r="X12" s="9"/>
      <c r="Y12" s="1"/>
      <c r="Z12" s="1"/>
    </row>
    <row r="13" spans="1:26" x14ac:dyDescent="0.4">
      <c r="A13" s="5">
        <v>9</v>
      </c>
      <c r="B13" s="4" t="s">
        <v>58</v>
      </c>
      <c r="C13" s="4" t="s">
        <v>44</v>
      </c>
      <c r="D13" s="51">
        <v>238</v>
      </c>
      <c r="E13" s="126" t="s">
        <v>390</v>
      </c>
      <c r="F13" s="6">
        <v>4</v>
      </c>
      <c r="G13" s="48">
        <v>0.3</v>
      </c>
      <c r="H13" s="129">
        <f t="shared" si="1"/>
        <v>37.128</v>
      </c>
      <c r="I13" s="129">
        <v>37</v>
      </c>
      <c r="J13" s="129">
        <v>37</v>
      </c>
      <c r="K13" s="116">
        <f t="shared" si="0"/>
        <v>0.15546218487394958</v>
      </c>
      <c r="L13" s="118">
        <v>37</v>
      </c>
      <c r="M13" s="119">
        <v>170</v>
      </c>
      <c r="N13" s="116">
        <f t="shared" si="2"/>
        <v>0.7142857142857143</v>
      </c>
      <c r="O13" s="9"/>
      <c r="P13" s="147"/>
      <c r="Q13" s="146" t="s">
        <v>391</v>
      </c>
      <c r="R13" s="9"/>
      <c r="S13" s="9"/>
      <c r="T13" s="9"/>
      <c r="U13" s="1"/>
      <c r="V13" s="1"/>
      <c r="W13" s="9"/>
      <c r="X13" s="294"/>
      <c r="Y13" s="294"/>
      <c r="Z13" s="1"/>
    </row>
    <row r="14" spans="1:26" x14ac:dyDescent="0.4">
      <c r="A14" s="5">
        <v>10</v>
      </c>
      <c r="B14" s="4" t="s">
        <v>60</v>
      </c>
      <c r="C14" s="4" t="s">
        <v>44</v>
      </c>
      <c r="D14" s="50">
        <v>1329</v>
      </c>
      <c r="E14" s="126" t="s">
        <v>392</v>
      </c>
      <c r="F14" s="6">
        <v>7</v>
      </c>
      <c r="G14" s="48">
        <v>0.75</v>
      </c>
      <c r="H14" s="129">
        <f t="shared" si="1"/>
        <v>518.31000000000006</v>
      </c>
      <c r="I14" s="129">
        <v>518</v>
      </c>
      <c r="J14" s="129">
        <v>518</v>
      </c>
      <c r="K14" s="116">
        <f t="shared" si="0"/>
        <v>0.38976674191121141</v>
      </c>
      <c r="L14" s="118">
        <v>518</v>
      </c>
      <c r="M14" s="118">
        <v>518</v>
      </c>
      <c r="N14" s="116">
        <f t="shared" si="2"/>
        <v>0.38976674191121141</v>
      </c>
      <c r="O14" s="9"/>
      <c r="P14" s="143"/>
      <c r="Q14" s="14"/>
      <c r="R14" s="1"/>
      <c r="S14" s="1"/>
      <c r="T14" s="1"/>
      <c r="U14" s="1"/>
      <c r="V14" s="1"/>
      <c r="W14" s="9"/>
      <c r="X14" s="294"/>
      <c r="Y14" s="294"/>
      <c r="Z14" s="1"/>
    </row>
    <row r="15" spans="1:26" x14ac:dyDescent="0.4">
      <c r="A15" s="5">
        <v>11</v>
      </c>
      <c r="B15" s="4" t="s">
        <v>62</v>
      </c>
      <c r="C15" s="4" t="s">
        <v>44</v>
      </c>
      <c r="D15" s="50">
        <v>5937</v>
      </c>
      <c r="E15" s="126" t="s">
        <v>393</v>
      </c>
      <c r="F15" s="6">
        <v>7</v>
      </c>
      <c r="G15" s="48">
        <v>0.75</v>
      </c>
      <c r="H15" s="129">
        <f t="shared" si="1"/>
        <v>2315.4300000000003</v>
      </c>
      <c r="I15" s="129">
        <v>2315</v>
      </c>
      <c r="J15" s="129">
        <v>2315</v>
      </c>
      <c r="K15" s="116">
        <f t="shared" si="0"/>
        <v>0.38992757284823987</v>
      </c>
      <c r="L15" s="118">
        <v>2315</v>
      </c>
      <c r="M15" s="118">
        <v>2315</v>
      </c>
      <c r="N15" s="116">
        <f t="shared" si="2"/>
        <v>0.38992757284823987</v>
      </c>
      <c r="O15" s="9"/>
      <c r="P15" s="148" t="s">
        <v>394</v>
      </c>
      <c r="Q15" s="62"/>
      <c r="R15" s="9"/>
      <c r="S15" s="9"/>
      <c r="T15" s="9"/>
      <c r="U15" s="1"/>
      <c r="V15" s="1"/>
      <c r="W15" s="9"/>
      <c r="X15" s="294"/>
      <c r="Y15" s="294"/>
      <c r="Z15" s="1"/>
    </row>
    <row r="16" spans="1:26" x14ac:dyDescent="0.4">
      <c r="A16" s="5">
        <v>12</v>
      </c>
      <c r="B16" s="4" t="s">
        <v>64</v>
      </c>
      <c r="C16" s="4" t="s">
        <v>44</v>
      </c>
      <c r="D16" s="50">
        <v>71340</v>
      </c>
      <c r="E16" s="126" t="s">
        <v>395</v>
      </c>
      <c r="F16" s="6">
        <v>3</v>
      </c>
      <c r="G16" s="48">
        <v>0.2</v>
      </c>
      <c r="H16" s="129">
        <f t="shared" si="1"/>
        <v>7419.3600000000006</v>
      </c>
      <c r="I16" s="129">
        <v>7419</v>
      </c>
      <c r="J16" s="129">
        <v>7419</v>
      </c>
      <c r="K16" s="116">
        <f t="shared" si="0"/>
        <v>0.10399495374264088</v>
      </c>
      <c r="L16" s="118">
        <v>7419</v>
      </c>
      <c r="M16" s="118">
        <v>7419</v>
      </c>
      <c r="N16" s="116">
        <f t="shared" si="2"/>
        <v>0.10399495374264088</v>
      </c>
      <c r="O16" s="9"/>
      <c r="P16" s="13"/>
      <c r="Q16" s="62"/>
      <c r="R16" s="9"/>
      <c r="S16" s="9"/>
      <c r="T16" s="9"/>
      <c r="U16" s="1"/>
      <c r="V16" s="1"/>
      <c r="W16" s="9"/>
      <c r="X16" s="294"/>
      <c r="Y16" s="294"/>
      <c r="Z16" s="1"/>
    </row>
    <row r="17" spans="1:26" x14ac:dyDescent="0.4">
      <c r="A17" s="5">
        <v>13</v>
      </c>
      <c r="B17" s="4" t="s">
        <v>66</v>
      </c>
      <c r="C17" s="4" t="s">
        <v>44</v>
      </c>
      <c r="D17" s="50">
        <v>1238</v>
      </c>
      <c r="E17" s="126" t="s">
        <v>396</v>
      </c>
      <c r="F17" s="6">
        <v>6</v>
      </c>
      <c r="G17" s="48">
        <v>0.5</v>
      </c>
      <c r="H17" s="129">
        <f t="shared" si="1"/>
        <v>321.88</v>
      </c>
      <c r="I17" s="129">
        <v>322</v>
      </c>
      <c r="J17" s="129">
        <v>322</v>
      </c>
      <c r="K17" s="116">
        <f t="shared" si="0"/>
        <v>0.26009693053311794</v>
      </c>
      <c r="L17" s="118">
        <v>322</v>
      </c>
      <c r="M17" s="118">
        <v>322</v>
      </c>
      <c r="N17" s="116">
        <f t="shared" si="2"/>
        <v>0.26009693053311794</v>
      </c>
      <c r="O17" s="9"/>
      <c r="P17" s="15"/>
      <c r="Q17" s="146" t="s">
        <v>397</v>
      </c>
      <c r="R17" s="9"/>
      <c r="S17" s="9"/>
      <c r="T17" s="9"/>
      <c r="U17" s="1"/>
      <c r="V17" s="1"/>
      <c r="X17" s="294"/>
      <c r="Y17" s="294"/>
      <c r="Z17" s="1"/>
    </row>
    <row r="18" spans="1:26" x14ac:dyDescent="0.4">
      <c r="A18" s="5">
        <v>14</v>
      </c>
      <c r="B18" s="4" t="s">
        <v>68</v>
      </c>
      <c r="C18" s="4" t="s">
        <v>44</v>
      </c>
      <c r="D18" s="51">
        <v>187</v>
      </c>
      <c r="E18" s="126" t="s">
        <v>398</v>
      </c>
      <c r="F18" s="6">
        <v>5</v>
      </c>
      <c r="G18" s="48">
        <v>0.4</v>
      </c>
      <c r="H18" s="129">
        <f t="shared" si="1"/>
        <v>38.896000000000008</v>
      </c>
      <c r="I18" s="129">
        <v>39</v>
      </c>
      <c r="J18" s="129">
        <v>39</v>
      </c>
      <c r="K18" s="116">
        <f t="shared" si="0"/>
        <v>0.20855614973262032</v>
      </c>
      <c r="L18" s="118">
        <v>39</v>
      </c>
      <c r="M18" s="119">
        <v>170</v>
      </c>
      <c r="N18" s="116">
        <f t="shared" si="2"/>
        <v>0.90909090909090906</v>
      </c>
      <c r="O18" s="9"/>
      <c r="P18" s="147"/>
      <c r="Q18" s="146" t="s">
        <v>399</v>
      </c>
      <c r="R18" s="9"/>
      <c r="S18" s="9"/>
      <c r="T18" s="9"/>
      <c r="U18" s="1"/>
      <c r="V18" s="1"/>
      <c r="X18" s="294"/>
      <c r="Y18" s="294"/>
      <c r="Z18" s="1"/>
    </row>
    <row r="19" spans="1:26" x14ac:dyDescent="0.4">
      <c r="A19" s="5">
        <v>15</v>
      </c>
      <c r="B19" s="4" t="s">
        <v>70</v>
      </c>
      <c r="C19" s="4" t="s">
        <v>44</v>
      </c>
      <c r="D19" s="50">
        <v>70899</v>
      </c>
      <c r="E19" s="126" t="s">
        <v>400</v>
      </c>
      <c r="F19" s="6">
        <v>7</v>
      </c>
      <c r="G19" s="48">
        <v>0.75</v>
      </c>
      <c r="H19" s="129">
        <f t="shared" si="1"/>
        <v>27650.61</v>
      </c>
      <c r="I19" s="129">
        <v>27651</v>
      </c>
      <c r="J19" s="129">
        <v>27651</v>
      </c>
      <c r="K19" s="116">
        <f t="shared" si="0"/>
        <v>0.39000550078280372</v>
      </c>
      <c r="L19" s="118">
        <v>27651</v>
      </c>
      <c r="M19" s="118">
        <v>27651</v>
      </c>
      <c r="N19" s="116">
        <f t="shared" si="2"/>
        <v>0.39000550078280372</v>
      </c>
      <c r="O19" s="9"/>
      <c r="P19" s="143"/>
      <c r="Q19" s="14"/>
      <c r="R19" s="1"/>
      <c r="S19" s="1"/>
      <c r="T19" s="1"/>
      <c r="U19" s="1"/>
      <c r="V19" s="1"/>
      <c r="X19" s="294"/>
      <c r="Y19" s="294"/>
      <c r="Z19" s="1"/>
    </row>
    <row r="20" spans="1:26" x14ac:dyDescent="0.4">
      <c r="A20" s="5">
        <v>16</v>
      </c>
      <c r="B20" s="4" t="s">
        <v>72</v>
      </c>
      <c r="C20" s="4" t="s">
        <v>44</v>
      </c>
      <c r="D20" s="51">
        <v>227</v>
      </c>
      <c r="E20" s="126" t="s">
        <v>401</v>
      </c>
      <c r="F20" s="6">
        <v>4</v>
      </c>
      <c r="G20" s="48">
        <v>0.3</v>
      </c>
      <c r="H20" s="129">
        <f t="shared" si="1"/>
        <v>35.411999999999999</v>
      </c>
      <c r="I20" s="129">
        <v>35</v>
      </c>
      <c r="J20" s="129">
        <v>35</v>
      </c>
      <c r="K20" s="116">
        <f t="shared" si="0"/>
        <v>0.15418502202643172</v>
      </c>
      <c r="L20" s="118">
        <v>35</v>
      </c>
      <c r="M20" s="119">
        <v>170</v>
      </c>
      <c r="N20" s="116">
        <f t="shared" si="2"/>
        <v>0.74889867841409696</v>
      </c>
      <c r="O20" s="9"/>
      <c r="P20" s="149" t="s">
        <v>402</v>
      </c>
      <c r="Q20" s="62"/>
      <c r="R20" s="9"/>
      <c r="S20" s="9"/>
      <c r="T20" s="9"/>
      <c r="U20" s="1"/>
      <c r="V20" s="1"/>
      <c r="X20" s="294"/>
      <c r="Y20" s="294"/>
      <c r="Z20" s="1"/>
    </row>
    <row r="21" spans="1:26" x14ac:dyDescent="0.4">
      <c r="A21" s="5">
        <v>17</v>
      </c>
      <c r="B21" s="4" t="s">
        <v>74</v>
      </c>
      <c r="C21" s="4" t="s">
        <v>44</v>
      </c>
      <c r="D21" s="50">
        <v>3555</v>
      </c>
      <c r="E21" s="126" t="s">
        <v>403</v>
      </c>
      <c r="F21" s="6">
        <v>3</v>
      </c>
      <c r="G21" s="48">
        <v>0.2</v>
      </c>
      <c r="H21" s="129">
        <f t="shared" si="1"/>
        <v>369.72</v>
      </c>
      <c r="I21" s="129">
        <v>370</v>
      </c>
      <c r="J21" s="129">
        <v>370</v>
      </c>
      <c r="K21" s="116">
        <f t="shared" si="0"/>
        <v>0.10407876230661041</v>
      </c>
      <c r="L21" s="118">
        <v>370</v>
      </c>
      <c r="M21" s="118">
        <v>370</v>
      </c>
      <c r="N21" s="116">
        <f t="shared" si="2"/>
        <v>0.10407876230661041</v>
      </c>
      <c r="O21" s="9"/>
      <c r="P21" s="13"/>
      <c r="Q21" s="62"/>
      <c r="R21" s="9"/>
      <c r="S21" s="9"/>
      <c r="T21" s="9"/>
      <c r="U21" s="1"/>
      <c r="V21" s="1"/>
      <c r="X21" s="294"/>
      <c r="Y21" s="294"/>
      <c r="Z21" s="1"/>
    </row>
    <row r="22" spans="1:26" x14ac:dyDescent="0.4">
      <c r="A22" s="5">
        <v>18</v>
      </c>
      <c r="B22" s="4" t="s">
        <v>76</v>
      </c>
      <c r="C22" s="4" t="s">
        <v>44</v>
      </c>
      <c r="D22" s="51">
        <v>31</v>
      </c>
      <c r="E22" s="126" t="s">
        <v>404</v>
      </c>
      <c r="F22" s="6">
        <v>3</v>
      </c>
      <c r="G22" s="48">
        <v>0.2</v>
      </c>
      <c r="H22" s="129">
        <f t="shared" si="1"/>
        <v>3.2240000000000002</v>
      </c>
      <c r="I22" s="129">
        <v>3</v>
      </c>
      <c r="J22" s="129">
        <v>3</v>
      </c>
      <c r="K22" s="116">
        <f t="shared" si="0"/>
        <v>9.6774193548387094E-2</v>
      </c>
      <c r="L22" s="118">
        <v>3</v>
      </c>
      <c r="M22" s="119">
        <v>170</v>
      </c>
      <c r="N22" s="116">
        <f t="shared" si="2"/>
        <v>5.4838709677419351</v>
      </c>
      <c r="O22" s="9"/>
      <c r="P22" s="15"/>
      <c r="Q22" s="21" t="s">
        <v>405</v>
      </c>
      <c r="R22" s="9"/>
      <c r="S22" s="9"/>
      <c r="T22" s="9"/>
      <c r="U22" s="1"/>
      <c r="X22" s="295"/>
      <c r="Y22" s="294"/>
      <c r="Z22" s="1"/>
    </row>
    <row r="23" spans="1:26" ht="16.5" thickBot="1" x14ac:dyDescent="0.45">
      <c r="A23" s="57">
        <v>19</v>
      </c>
      <c r="B23" s="26" t="s">
        <v>78</v>
      </c>
      <c r="C23" s="26" t="s">
        <v>44</v>
      </c>
      <c r="D23" s="53">
        <v>10310</v>
      </c>
      <c r="E23" s="127" t="s">
        <v>406</v>
      </c>
      <c r="F23" s="26">
        <v>5</v>
      </c>
      <c r="G23" s="63">
        <v>0.4</v>
      </c>
      <c r="H23" s="137">
        <f t="shared" si="1"/>
        <v>2144.48</v>
      </c>
      <c r="I23" s="131">
        <f>H23</f>
        <v>2144.48</v>
      </c>
      <c r="J23" s="132">
        <f>H23</f>
        <v>2144.48</v>
      </c>
      <c r="K23" s="117">
        <f>H23/D23</f>
        <v>0.20799999999999999</v>
      </c>
      <c r="L23" s="120">
        <f>H23</f>
        <v>2144.48</v>
      </c>
      <c r="M23" s="120">
        <f>H23</f>
        <v>2144.48</v>
      </c>
      <c r="N23" s="117">
        <f>K23</f>
        <v>0.20799999999999999</v>
      </c>
      <c r="O23" s="9"/>
      <c r="P23" s="115"/>
      <c r="Q23" s="142" t="s">
        <v>407</v>
      </c>
      <c r="R23" s="9"/>
      <c r="S23" s="9"/>
      <c r="T23" s="9"/>
      <c r="U23" s="1"/>
      <c r="X23" s="295"/>
      <c r="Y23" s="294"/>
      <c r="Z23" s="1"/>
    </row>
    <row r="24" spans="1:26" x14ac:dyDescent="0.4">
      <c r="A24" s="5">
        <v>20</v>
      </c>
      <c r="B24" s="4" t="s">
        <v>81</v>
      </c>
      <c r="C24" s="4" t="s">
        <v>44</v>
      </c>
      <c r="D24" s="50">
        <v>2117</v>
      </c>
      <c r="E24" s="126" t="s">
        <v>408</v>
      </c>
      <c r="F24" s="6">
        <v>5</v>
      </c>
      <c r="G24" s="48">
        <v>0.4</v>
      </c>
      <c r="H24" s="129">
        <f t="shared" si="1"/>
        <v>440.33600000000007</v>
      </c>
      <c r="I24" s="129">
        <v>440</v>
      </c>
      <c r="J24" s="129">
        <v>440</v>
      </c>
      <c r="K24" s="116">
        <f>J24/D24</f>
        <v>0.20784128483703354</v>
      </c>
      <c r="L24" s="118">
        <v>440</v>
      </c>
      <c r="M24" s="118">
        <v>440</v>
      </c>
      <c r="N24" s="116">
        <f t="shared" si="2"/>
        <v>0.20784128483703354</v>
      </c>
      <c r="O24" s="9"/>
      <c r="P24" s="9"/>
      <c r="X24" s="295"/>
      <c r="Y24" s="294"/>
      <c r="Z24" s="1"/>
    </row>
    <row r="25" spans="1:26" ht="29" x14ac:dyDescent="0.4">
      <c r="A25" s="5">
        <v>21</v>
      </c>
      <c r="B25" s="4" t="s">
        <v>83</v>
      </c>
      <c r="C25" s="4" t="s">
        <v>44</v>
      </c>
      <c r="D25" s="51">
        <v>785</v>
      </c>
      <c r="E25" s="126" t="s">
        <v>409</v>
      </c>
      <c r="F25" s="6">
        <v>7</v>
      </c>
      <c r="G25" s="48">
        <v>0.75</v>
      </c>
      <c r="H25" s="129">
        <f t="shared" si="1"/>
        <v>306.14999999999998</v>
      </c>
      <c r="I25" s="129">
        <v>306</v>
      </c>
      <c r="J25" s="129">
        <v>306</v>
      </c>
      <c r="K25" s="116">
        <f>J25/D25</f>
        <v>0.38980891719745225</v>
      </c>
      <c r="L25" s="118">
        <v>306</v>
      </c>
      <c r="M25" s="118">
        <v>306</v>
      </c>
      <c r="N25" s="116">
        <f t="shared" si="2"/>
        <v>0.38980891719745225</v>
      </c>
      <c r="O25" s="9"/>
      <c r="P25" s="9"/>
      <c r="X25" s="295"/>
      <c r="Y25" s="294"/>
      <c r="Z25" s="1"/>
    </row>
    <row r="26" spans="1:26" x14ac:dyDescent="0.4">
      <c r="A26" s="5">
        <v>22</v>
      </c>
      <c r="B26" s="4" t="s">
        <v>85</v>
      </c>
      <c r="C26" s="4" t="s">
        <v>44</v>
      </c>
      <c r="D26" s="50">
        <v>3814</v>
      </c>
      <c r="E26" s="126" t="s">
        <v>410</v>
      </c>
      <c r="F26" s="6">
        <v>2</v>
      </c>
      <c r="G26" s="48">
        <v>0.1</v>
      </c>
      <c r="H26" s="129">
        <f t="shared" si="1"/>
        <v>198.328</v>
      </c>
      <c r="I26" s="129">
        <v>198</v>
      </c>
      <c r="J26" s="129">
        <v>198</v>
      </c>
      <c r="K26" s="116">
        <f>J26/D26</f>
        <v>5.1914001048767699E-2</v>
      </c>
      <c r="L26" s="118">
        <v>198</v>
      </c>
      <c r="M26" s="118">
        <v>198</v>
      </c>
      <c r="N26" s="116">
        <f t="shared" si="2"/>
        <v>5.1914001048767699E-2</v>
      </c>
      <c r="O26" s="9"/>
      <c r="P26" s="9"/>
      <c r="X26" s="294"/>
      <c r="Y26" s="294"/>
      <c r="Z26" s="1"/>
    </row>
    <row r="27" spans="1:26" x14ac:dyDescent="0.4">
      <c r="A27" s="5">
        <v>23</v>
      </c>
      <c r="B27" s="4" t="s">
        <v>87</v>
      </c>
      <c r="C27" s="4" t="s">
        <v>44</v>
      </c>
      <c r="D27" s="50">
        <v>16708</v>
      </c>
      <c r="E27" s="126" t="s">
        <v>411</v>
      </c>
      <c r="F27" s="6">
        <v>1</v>
      </c>
      <c r="G27" s="48">
        <v>0</v>
      </c>
      <c r="H27" s="129">
        <f t="shared" si="1"/>
        <v>0</v>
      </c>
      <c r="I27" s="129">
        <v>0</v>
      </c>
      <c r="J27" s="129">
        <v>0</v>
      </c>
      <c r="K27" s="116">
        <f>J27/D27</f>
        <v>0</v>
      </c>
      <c r="L27" s="119">
        <f>(0.01*D27)</f>
        <v>167.08</v>
      </c>
      <c r="M27" s="119">
        <v>170</v>
      </c>
      <c r="N27" s="116">
        <f t="shared" si="2"/>
        <v>1.0174766578884368E-2</v>
      </c>
      <c r="O27" s="9"/>
      <c r="P27" s="9"/>
      <c r="X27" s="295"/>
      <c r="Y27" s="294"/>
      <c r="Z27" s="1"/>
    </row>
    <row r="28" spans="1:26" x14ac:dyDescent="0.4">
      <c r="A28" s="5">
        <v>24</v>
      </c>
      <c r="B28" s="4" t="s">
        <v>89</v>
      </c>
      <c r="C28" s="4" t="s">
        <v>44</v>
      </c>
      <c r="D28" s="50">
        <v>2239</v>
      </c>
      <c r="E28" s="126" t="s">
        <v>412</v>
      </c>
      <c r="F28" s="6">
        <v>3</v>
      </c>
      <c r="G28" s="48">
        <v>0.2</v>
      </c>
      <c r="H28" s="129">
        <f t="shared" si="1"/>
        <v>232.85599999999999</v>
      </c>
      <c r="I28" s="129">
        <v>233</v>
      </c>
      <c r="J28" s="129">
        <v>233</v>
      </c>
      <c r="K28" s="116">
        <f>J28/D28</f>
        <v>0.10406431442608308</v>
      </c>
      <c r="L28" s="118">
        <v>233</v>
      </c>
      <c r="M28" s="118">
        <v>233</v>
      </c>
      <c r="N28" s="116">
        <f t="shared" si="2"/>
        <v>0.10406431442608308</v>
      </c>
      <c r="O28" s="9"/>
      <c r="P28" s="9"/>
      <c r="X28" s="295"/>
      <c r="Y28" s="294"/>
      <c r="Z28" s="1"/>
    </row>
    <row r="29" spans="1:26" x14ac:dyDescent="0.4">
      <c r="A29" s="57">
        <v>25</v>
      </c>
      <c r="B29" s="26" t="s">
        <v>91</v>
      </c>
      <c r="C29" s="26" t="s">
        <v>44</v>
      </c>
      <c r="D29" s="53">
        <v>6806</v>
      </c>
      <c r="E29" s="127" t="s">
        <v>413</v>
      </c>
      <c r="F29" s="26">
        <v>3</v>
      </c>
      <c r="G29" s="63">
        <v>0.2</v>
      </c>
      <c r="H29" s="137">
        <f t="shared" si="1"/>
        <v>707.82400000000007</v>
      </c>
      <c r="I29" s="131">
        <f>H29</f>
        <v>707.82400000000007</v>
      </c>
      <c r="J29" s="132">
        <f>H29</f>
        <v>707.82400000000007</v>
      </c>
      <c r="K29" s="117">
        <f>H29/D29</f>
        <v>0.10400000000000001</v>
      </c>
      <c r="L29" s="120">
        <f>H29</f>
        <v>707.82400000000007</v>
      </c>
      <c r="M29" s="120">
        <f>H29</f>
        <v>707.82400000000007</v>
      </c>
      <c r="N29" s="117">
        <f>K29</f>
        <v>0.10400000000000001</v>
      </c>
      <c r="O29" s="9"/>
      <c r="P29" s="9"/>
      <c r="X29" s="295"/>
      <c r="Y29" s="294"/>
      <c r="Z29" s="1"/>
    </row>
    <row r="30" spans="1:26" x14ac:dyDescent="0.4">
      <c r="A30" s="5">
        <v>26</v>
      </c>
      <c r="B30" s="4" t="s">
        <v>93</v>
      </c>
      <c r="C30" s="4" t="s">
        <v>44</v>
      </c>
      <c r="D30" s="50">
        <v>76240</v>
      </c>
      <c r="E30" s="126" t="s">
        <v>414</v>
      </c>
      <c r="F30" s="6">
        <v>7</v>
      </c>
      <c r="G30" s="48">
        <v>0.75</v>
      </c>
      <c r="H30" s="129">
        <f t="shared" si="1"/>
        <v>29733.600000000002</v>
      </c>
      <c r="I30" s="129">
        <v>29734</v>
      </c>
      <c r="J30" s="129">
        <v>29734</v>
      </c>
      <c r="K30" s="116">
        <f t="shared" ref="K30:K66" si="3">J30/D30</f>
        <v>0.39000524658971669</v>
      </c>
      <c r="L30" s="118">
        <v>29734</v>
      </c>
      <c r="M30" s="118">
        <v>29734</v>
      </c>
      <c r="N30" s="116">
        <f t="shared" si="2"/>
        <v>0.39000524658971669</v>
      </c>
      <c r="O30" s="9"/>
      <c r="P30" s="9"/>
      <c r="X30" s="295"/>
      <c r="Y30" s="294"/>
      <c r="Z30" s="1"/>
    </row>
    <row r="31" spans="1:26" ht="29" x14ac:dyDescent="0.4">
      <c r="A31" s="5">
        <v>27</v>
      </c>
      <c r="B31" s="4" t="s">
        <v>95</v>
      </c>
      <c r="C31" s="4" t="s">
        <v>44</v>
      </c>
      <c r="D31" s="50">
        <v>9959</v>
      </c>
      <c r="E31" s="126" t="s">
        <v>415</v>
      </c>
      <c r="F31" s="6">
        <v>1</v>
      </c>
      <c r="G31" s="48">
        <v>0</v>
      </c>
      <c r="H31" s="129">
        <f t="shared" si="1"/>
        <v>0</v>
      </c>
      <c r="I31" s="129">
        <v>0</v>
      </c>
      <c r="J31" s="129">
        <v>0</v>
      </c>
      <c r="K31" s="116">
        <f t="shared" si="3"/>
        <v>0</v>
      </c>
      <c r="L31" s="119">
        <f>(0.01*D31)</f>
        <v>99.59</v>
      </c>
      <c r="M31" s="119">
        <v>170</v>
      </c>
      <c r="N31" s="116">
        <f t="shared" si="2"/>
        <v>1.706998694648057E-2</v>
      </c>
      <c r="O31" s="9"/>
      <c r="P31" s="9"/>
      <c r="X31" s="294"/>
      <c r="Y31" s="294"/>
      <c r="Z31" s="1"/>
    </row>
    <row r="32" spans="1:26" x14ac:dyDescent="0.4">
      <c r="A32" s="5">
        <v>28</v>
      </c>
      <c r="B32" s="4" t="s">
        <v>97</v>
      </c>
      <c r="C32" s="4" t="s">
        <v>44</v>
      </c>
      <c r="D32" s="50">
        <v>16000</v>
      </c>
      <c r="E32" s="126" t="s">
        <v>416</v>
      </c>
      <c r="F32" s="6">
        <v>2</v>
      </c>
      <c r="G32" s="48">
        <v>0.1</v>
      </c>
      <c r="H32" s="129">
        <f t="shared" si="1"/>
        <v>832</v>
      </c>
      <c r="I32" s="129">
        <v>832</v>
      </c>
      <c r="J32" s="129">
        <v>832</v>
      </c>
      <c r="K32" s="116">
        <f t="shared" si="3"/>
        <v>5.1999999999999998E-2</v>
      </c>
      <c r="L32" s="118">
        <v>832</v>
      </c>
      <c r="M32" s="118">
        <v>832</v>
      </c>
      <c r="N32" s="116">
        <f t="shared" si="2"/>
        <v>5.1999999999999998E-2</v>
      </c>
      <c r="O32" s="9"/>
      <c r="P32" s="9"/>
      <c r="X32" s="295"/>
      <c r="Y32" s="294"/>
      <c r="Z32" s="1"/>
    </row>
    <row r="33" spans="1:26" x14ac:dyDescent="0.4">
      <c r="A33" s="5">
        <v>29</v>
      </c>
      <c r="B33" s="4" t="s">
        <v>99</v>
      </c>
      <c r="C33" s="4" t="s">
        <v>44</v>
      </c>
      <c r="D33" s="50">
        <v>31097</v>
      </c>
      <c r="E33" s="126" t="s">
        <v>417</v>
      </c>
      <c r="F33" s="6">
        <v>6</v>
      </c>
      <c r="G33" s="48">
        <v>0.5</v>
      </c>
      <c r="H33" s="129">
        <f t="shared" si="1"/>
        <v>8085.22</v>
      </c>
      <c r="I33" s="129">
        <v>8085</v>
      </c>
      <c r="J33" s="129">
        <v>8085</v>
      </c>
      <c r="K33" s="116">
        <f t="shared" si="3"/>
        <v>0.25999292536257518</v>
      </c>
      <c r="L33" s="118">
        <v>8085</v>
      </c>
      <c r="M33" s="118">
        <v>8085</v>
      </c>
      <c r="N33" s="116">
        <f t="shared" si="2"/>
        <v>0.25999292536257518</v>
      </c>
      <c r="O33" s="9"/>
      <c r="P33" s="9"/>
      <c r="X33" s="295"/>
      <c r="Y33" s="294"/>
      <c r="Z33" s="1"/>
    </row>
    <row r="34" spans="1:26" x14ac:dyDescent="0.4">
      <c r="A34" s="5">
        <v>30</v>
      </c>
      <c r="B34" s="4" t="s">
        <v>101</v>
      </c>
      <c r="C34" s="4" t="s">
        <v>44</v>
      </c>
      <c r="D34" s="51">
        <v>120</v>
      </c>
      <c r="E34" s="126" t="s">
        <v>418</v>
      </c>
      <c r="F34" s="6">
        <v>4</v>
      </c>
      <c r="G34" s="48">
        <v>0.3</v>
      </c>
      <c r="H34" s="129">
        <f t="shared" si="1"/>
        <v>18.720000000000002</v>
      </c>
      <c r="I34" s="129">
        <v>19</v>
      </c>
      <c r="J34" s="129">
        <v>19</v>
      </c>
      <c r="K34" s="116">
        <f t="shared" si="3"/>
        <v>0.15833333333333333</v>
      </c>
      <c r="L34" s="118">
        <v>19</v>
      </c>
      <c r="M34" s="119">
        <v>170</v>
      </c>
      <c r="N34" s="116">
        <f t="shared" si="2"/>
        <v>1.4166666666666667</v>
      </c>
      <c r="O34" s="9"/>
      <c r="P34" s="9"/>
      <c r="X34" s="295"/>
      <c r="Y34" s="294"/>
      <c r="Z34" s="1"/>
    </row>
    <row r="35" spans="1:26" ht="58" x14ac:dyDescent="0.4">
      <c r="A35" s="5">
        <v>31</v>
      </c>
      <c r="B35" s="6" t="s">
        <v>103</v>
      </c>
      <c r="C35" s="6" t="s">
        <v>44</v>
      </c>
      <c r="D35" s="54">
        <v>4761</v>
      </c>
      <c r="E35" s="128" t="s">
        <v>419</v>
      </c>
      <c r="F35" s="6">
        <v>3</v>
      </c>
      <c r="G35" s="48">
        <v>0.2</v>
      </c>
      <c r="H35" s="129">
        <f t="shared" si="1"/>
        <v>495.14400000000006</v>
      </c>
      <c r="I35" s="129">
        <v>495</v>
      </c>
      <c r="J35" s="129">
        <v>495</v>
      </c>
      <c r="K35" s="116">
        <f t="shared" si="3"/>
        <v>0.10396975425330812</v>
      </c>
      <c r="L35" s="118">
        <v>495</v>
      </c>
      <c r="M35" s="118">
        <v>495</v>
      </c>
      <c r="N35" s="116">
        <f t="shared" si="2"/>
        <v>0.10396975425330812</v>
      </c>
      <c r="O35" s="9"/>
      <c r="P35" s="9"/>
      <c r="X35" s="295"/>
      <c r="Y35" s="294"/>
      <c r="Z35" s="1"/>
    </row>
    <row r="36" spans="1:26" ht="58" x14ac:dyDescent="0.4">
      <c r="A36" s="5">
        <v>32</v>
      </c>
      <c r="B36" s="6" t="s">
        <v>105</v>
      </c>
      <c r="C36" s="6" t="s">
        <v>44</v>
      </c>
      <c r="D36" s="54">
        <v>170138</v>
      </c>
      <c r="E36" s="128" t="s">
        <v>420</v>
      </c>
      <c r="F36" s="261">
        <v>2</v>
      </c>
      <c r="G36" s="262">
        <v>0.1</v>
      </c>
      <c r="H36" s="263">
        <f t="shared" si="1"/>
        <v>8847.1760000000013</v>
      </c>
      <c r="I36" s="263">
        <f>H36</f>
        <v>8847.1760000000013</v>
      </c>
      <c r="J36" s="263">
        <f>H36</f>
        <v>8847.1760000000013</v>
      </c>
      <c r="K36" s="264">
        <f t="shared" si="3"/>
        <v>5.2000000000000005E-2</v>
      </c>
      <c r="L36" s="265">
        <f>H36</f>
        <v>8847.1760000000013</v>
      </c>
      <c r="M36" s="266">
        <f>L36</f>
        <v>8847.1760000000013</v>
      </c>
      <c r="N36" s="267">
        <f t="shared" si="2"/>
        <v>5.2000000000000005E-2</v>
      </c>
      <c r="O36" s="9"/>
      <c r="P36" s="9"/>
      <c r="Q36" s="9"/>
      <c r="R36" s="9"/>
      <c r="S36" s="9"/>
      <c r="T36" s="9"/>
      <c r="U36" s="9"/>
      <c r="V36" s="9"/>
      <c r="W36" s="9"/>
      <c r="X36" s="294"/>
      <c r="Y36" s="294"/>
      <c r="Z36" s="1"/>
    </row>
    <row r="37" spans="1:26" x14ac:dyDescent="0.4">
      <c r="A37" s="5">
        <v>33</v>
      </c>
      <c r="B37" s="4" t="s">
        <v>107</v>
      </c>
      <c r="C37" s="4" t="s">
        <v>44</v>
      </c>
      <c r="D37" s="51">
        <v>651</v>
      </c>
      <c r="E37" s="126" t="s">
        <v>421</v>
      </c>
      <c r="F37" s="6">
        <v>6</v>
      </c>
      <c r="G37" s="48">
        <v>0.5</v>
      </c>
      <c r="H37" s="129">
        <f t="shared" si="1"/>
        <v>169.26000000000002</v>
      </c>
      <c r="I37" s="129">
        <v>169</v>
      </c>
      <c r="J37" s="129">
        <v>169</v>
      </c>
      <c r="K37" s="116">
        <f t="shared" si="3"/>
        <v>0.25960061443932414</v>
      </c>
      <c r="L37" s="118">
        <v>169</v>
      </c>
      <c r="M37" s="119">
        <v>170</v>
      </c>
      <c r="N37" s="116">
        <f t="shared" si="2"/>
        <v>0.26113671274961597</v>
      </c>
      <c r="O37" s="9"/>
      <c r="P37" s="9"/>
      <c r="Q37" s="9"/>
      <c r="R37" s="9"/>
      <c r="S37" s="9"/>
      <c r="T37" s="9"/>
      <c r="U37" s="9"/>
      <c r="V37" s="9"/>
      <c r="W37" s="9"/>
      <c r="X37" s="294"/>
      <c r="Y37" s="294"/>
      <c r="Z37" s="1"/>
    </row>
    <row r="38" spans="1:26" x14ac:dyDescent="0.4">
      <c r="A38" s="5">
        <v>34</v>
      </c>
      <c r="B38" s="4" t="s">
        <v>109</v>
      </c>
      <c r="C38" s="4" t="s">
        <v>44</v>
      </c>
      <c r="D38" s="50">
        <v>12212</v>
      </c>
      <c r="E38" s="126" t="s">
        <v>422</v>
      </c>
      <c r="F38" s="6">
        <v>5</v>
      </c>
      <c r="G38" s="48">
        <v>0.4</v>
      </c>
      <c r="H38" s="129">
        <f t="shared" si="1"/>
        <v>2540.096</v>
      </c>
      <c r="I38" s="129">
        <v>2540</v>
      </c>
      <c r="J38" s="129">
        <v>2540</v>
      </c>
      <c r="K38" s="116">
        <f t="shared" si="3"/>
        <v>0.20799213887979037</v>
      </c>
      <c r="L38" s="118">
        <v>2540</v>
      </c>
      <c r="M38" s="118">
        <v>2540</v>
      </c>
      <c r="N38" s="116">
        <f t="shared" si="2"/>
        <v>0.20799213887979037</v>
      </c>
      <c r="O38" s="9"/>
      <c r="P38" s="9"/>
      <c r="Q38" s="27"/>
      <c r="R38" s="27"/>
      <c r="S38" s="68"/>
      <c r="T38" s="68"/>
      <c r="U38" s="1"/>
      <c r="V38" s="1"/>
      <c r="W38" s="1"/>
      <c r="X38" s="294"/>
      <c r="Y38" s="294"/>
      <c r="Z38" s="1"/>
    </row>
    <row r="39" spans="1:26" x14ac:dyDescent="0.4">
      <c r="A39" s="5">
        <v>35</v>
      </c>
      <c r="B39" s="4" t="s">
        <v>111</v>
      </c>
      <c r="C39" s="4" t="s">
        <v>44</v>
      </c>
      <c r="D39" s="50">
        <v>16396</v>
      </c>
      <c r="E39" s="126" t="s">
        <v>423</v>
      </c>
      <c r="F39" s="6">
        <v>3</v>
      </c>
      <c r="G39" s="48">
        <v>0.2</v>
      </c>
      <c r="H39" s="129">
        <f t="shared" si="1"/>
        <v>1705.1840000000002</v>
      </c>
      <c r="I39" s="129">
        <v>1705</v>
      </c>
      <c r="J39" s="129">
        <v>1705</v>
      </c>
      <c r="K39" s="116">
        <f t="shared" si="3"/>
        <v>0.10398877775067089</v>
      </c>
      <c r="L39" s="118">
        <v>1705</v>
      </c>
      <c r="M39" s="118">
        <v>1705</v>
      </c>
      <c r="N39" s="116">
        <f t="shared" si="2"/>
        <v>0.10398877775067089</v>
      </c>
      <c r="O39" s="9"/>
      <c r="P39" s="9"/>
      <c r="Q39" s="9"/>
      <c r="R39" s="76"/>
      <c r="S39" s="9"/>
      <c r="T39" s="56"/>
      <c r="U39" s="1"/>
      <c r="V39" s="1"/>
      <c r="W39" s="1"/>
      <c r="X39" s="294"/>
      <c r="Y39" s="294"/>
      <c r="Z39" s="1"/>
    </row>
    <row r="40" spans="1:26" x14ac:dyDescent="0.4">
      <c r="A40" s="5">
        <v>36</v>
      </c>
      <c r="B40" s="4" t="s">
        <v>113</v>
      </c>
      <c r="C40" s="4" t="s">
        <v>44</v>
      </c>
      <c r="D40" s="50">
        <v>1646</v>
      </c>
      <c r="E40" s="126" t="s">
        <v>424</v>
      </c>
      <c r="F40" s="6">
        <v>6</v>
      </c>
      <c r="G40" s="48">
        <v>0.5</v>
      </c>
      <c r="H40" s="129">
        <f t="shared" si="1"/>
        <v>427.96000000000004</v>
      </c>
      <c r="I40" s="129">
        <v>428</v>
      </c>
      <c r="J40" s="129">
        <v>428</v>
      </c>
      <c r="K40" s="116">
        <f t="shared" si="3"/>
        <v>0.2600243013365735</v>
      </c>
      <c r="L40" s="118">
        <v>428</v>
      </c>
      <c r="M40" s="118">
        <v>428</v>
      </c>
      <c r="N40" s="116">
        <f t="shared" si="2"/>
        <v>0.2600243013365735</v>
      </c>
      <c r="O40" s="9"/>
      <c r="P40" s="9"/>
      <c r="Q40" s="9"/>
      <c r="R40" s="76"/>
      <c r="S40" s="9"/>
      <c r="T40" s="56"/>
      <c r="U40" s="1"/>
      <c r="V40" s="1"/>
      <c r="W40" s="1"/>
      <c r="X40" s="294"/>
      <c r="Y40" s="294"/>
      <c r="Z40" s="1"/>
    </row>
    <row r="41" spans="1:26" x14ac:dyDescent="0.4">
      <c r="A41" s="5">
        <v>37</v>
      </c>
      <c r="B41" s="4" t="s">
        <v>115</v>
      </c>
      <c r="C41" s="4" t="s">
        <v>44</v>
      </c>
      <c r="D41" s="51">
        <v>190</v>
      </c>
      <c r="E41" s="126" t="s">
        <v>425</v>
      </c>
      <c r="F41" s="6">
        <v>6</v>
      </c>
      <c r="G41" s="48">
        <v>0.5</v>
      </c>
      <c r="H41" s="129">
        <f t="shared" si="1"/>
        <v>49.4</v>
      </c>
      <c r="I41" s="129">
        <v>49</v>
      </c>
      <c r="J41" s="129">
        <v>49</v>
      </c>
      <c r="K41" s="116">
        <f t="shared" si="3"/>
        <v>0.25789473684210529</v>
      </c>
      <c r="L41" s="118">
        <v>49</v>
      </c>
      <c r="M41" s="119">
        <v>170</v>
      </c>
      <c r="N41" s="116">
        <f t="shared" si="2"/>
        <v>0.89473684210526316</v>
      </c>
      <c r="O41" s="9"/>
      <c r="P41" s="9"/>
      <c r="Q41" s="9"/>
      <c r="R41" s="76"/>
      <c r="S41" s="9"/>
      <c r="T41" s="56"/>
      <c r="U41" s="1"/>
      <c r="V41" s="1"/>
      <c r="W41" s="1"/>
      <c r="X41" s="294"/>
      <c r="Y41" s="294"/>
      <c r="Z41" s="1"/>
    </row>
    <row r="42" spans="1:26" x14ac:dyDescent="0.4">
      <c r="A42" s="5">
        <v>38</v>
      </c>
      <c r="B42" s="4" t="s">
        <v>117</v>
      </c>
      <c r="C42" s="4" t="s">
        <v>44</v>
      </c>
      <c r="D42" s="50">
        <v>1025</v>
      </c>
      <c r="E42" s="126" t="s">
        <v>392</v>
      </c>
      <c r="F42" s="6">
        <v>7</v>
      </c>
      <c r="G42" s="48">
        <v>0.75</v>
      </c>
      <c r="H42" s="129">
        <f t="shared" si="1"/>
        <v>399.75</v>
      </c>
      <c r="I42" s="129">
        <v>400</v>
      </c>
      <c r="J42" s="129">
        <v>400</v>
      </c>
      <c r="K42" s="116">
        <f t="shared" si="3"/>
        <v>0.3902439024390244</v>
      </c>
      <c r="L42" s="118">
        <v>400</v>
      </c>
      <c r="M42" s="118">
        <v>400</v>
      </c>
      <c r="N42" s="116">
        <f t="shared" si="2"/>
        <v>0.3902439024390244</v>
      </c>
      <c r="O42" s="9"/>
      <c r="P42" s="9"/>
      <c r="Q42" s="9"/>
      <c r="R42" s="76"/>
      <c r="S42" s="9"/>
      <c r="T42" s="56"/>
      <c r="U42" s="1"/>
      <c r="V42" s="1"/>
      <c r="W42" s="1"/>
      <c r="X42" s="294"/>
      <c r="Y42" s="294"/>
      <c r="Z42" s="1"/>
    </row>
    <row r="43" spans="1:26" x14ac:dyDescent="0.4">
      <c r="A43" s="5">
        <v>39</v>
      </c>
      <c r="B43" s="4" t="s">
        <v>118</v>
      </c>
      <c r="C43" s="4" t="s">
        <v>44</v>
      </c>
      <c r="D43" s="50">
        <v>34531</v>
      </c>
      <c r="E43" s="126" t="s">
        <v>426</v>
      </c>
      <c r="F43" s="6">
        <v>6</v>
      </c>
      <c r="G43" s="48">
        <v>0.5</v>
      </c>
      <c r="H43" s="129">
        <f t="shared" si="1"/>
        <v>8978.06</v>
      </c>
      <c r="I43" s="129">
        <v>8978</v>
      </c>
      <c r="J43" s="129">
        <v>8978</v>
      </c>
      <c r="K43" s="116">
        <f t="shared" si="3"/>
        <v>0.25999826243085922</v>
      </c>
      <c r="L43" s="118">
        <v>8978</v>
      </c>
      <c r="M43" s="118">
        <v>8978</v>
      </c>
      <c r="N43" s="116">
        <f t="shared" si="2"/>
        <v>0.25999826243085922</v>
      </c>
      <c r="O43" s="9"/>
      <c r="P43" s="9"/>
      <c r="Q43" s="9"/>
      <c r="R43" s="76"/>
      <c r="S43" s="9"/>
      <c r="T43" s="56"/>
      <c r="U43" s="1"/>
      <c r="V43" s="1"/>
      <c r="W43" s="1"/>
      <c r="X43" s="294"/>
      <c r="Y43" s="294"/>
      <c r="Z43" s="1"/>
    </row>
    <row r="44" spans="1:26" x14ac:dyDescent="0.4">
      <c r="A44" s="5">
        <v>40</v>
      </c>
      <c r="B44" s="4" t="s">
        <v>120</v>
      </c>
      <c r="C44" s="4" t="s">
        <v>44</v>
      </c>
      <c r="D44" s="50">
        <v>16947</v>
      </c>
      <c r="E44" s="126" t="s">
        <v>427</v>
      </c>
      <c r="F44" s="6">
        <v>8</v>
      </c>
      <c r="G44" s="48">
        <v>1</v>
      </c>
      <c r="H44" s="129">
        <f t="shared" si="1"/>
        <v>8812.44</v>
      </c>
      <c r="I44" s="129">
        <v>8812</v>
      </c>
      <c r="J44" s="129">
        <v>8812</v>
      </c>
      <c r="K44" s="116">
        <f t="shared" si="3"/>
        <v>0.51997403670266129</v>
      </c>
      <c r="L44" s="118">
        <v>8812</v>
      </c>
      <c r="M44" s="118">
        <v>8812</v>
      </c>
      <c r="N44" s="116">
        <f t="shared" si="2"/>
        <v>0.51997403670266129</v>
      </c>
      <c r="O44" s="9"/>
      <c r="P44" s="9"/>
      <c r="Q44" s="9"/>
      <c r="R44" s="76"/>
      <c r="S44" s="9"/>
      <c r="T44" s="56"/>
      <c r="U44" s="1"/>
      <c r="V44" s="1"/>
      <c r="W44" s="1"/>
      <c r="X44" s="294"/>
      <c r="Y44" s="294"/>
      <c r="Z44" s="1"/>
    </row>
    <row r="45" spans="1:26" x14ac:dyDescent="0.4">
      <c r="A45" s="5">
        <v>41</v>
      </c>
      <c r="B45" s="4" t="s">
        <v>122</v>
      </c>
      <c r="C45" s="4" t="s">
        <v>44</v>
      </c>
      <c r="D45" s="51">
        <v>340</v>
      </c>
      <c r="E45" s="126" t="s">
        <v>428</v>
      </c>
      <c r="F45" s="6">
        <v>5</v>
      </c>
      <c r="G45" s="48">
        <v>0.4</v>
      </c>
      <c r="H45" s="129">
        <f t="shared" si="1"/>
        <v>70.720000000000013</v>
      </c>
      <c r="I45" s="129">
        <v>71</v>
      </c>
      <c r="J45" s="129">
        <v>71</v>
      </c>
      <c r="K45" s="116">
        <f t="shared" si="3"/>
        <v>0.20882352941176471</v>
      </c>
      <c r="L45" s="118">
        <v>71</v>
      </c>
      <c r="M45" s="119">
        <v>170</v>
      </c>
      <c r="N45" s="116">
        <f t="shared" si="2"/>
        <v>0.5</v>
      </c>
      <c r="O45" s="9"/>
      <c r="P45" s="9"/>
      <c r="Q45" s="9"/>
      <c r="R45" s="76"/>
      <c r="S45" s="9"/>
      <c r="T45" s="56"/>
      <c r="U45" s="1"/>
      <c r="V45" s="1"/>
      <c r="W45" s="1"/>
      <c r="X45" s="294"/>
      <c r="Y45" s="294"/>
      <c r="Z45" s="1"/>
    </row>
    <row r="46" spans="1:26" ht="29" x14ac:dyDescent="0.4">
      <c r="A46" s="5">
        <v>42</v>
      </c>
      <c r="B46" s="4" t="s">
        <v>124</v>
      </c>
      <c r="C46" s="4" t="s">
        <v>44</v>
      </c>
      <c r="D46" s="51">
        <v>293</v>
      </c>
      <c r="E46" s="126" t="s">
        <v>429</v>
      </c>
      <c r="F46" s="6">
        <v>5</v>
      </c>
      <c r="G46" s="48">
        <v>0.4</v>
      </c>
      <c r="H46" s="129">
        <f t="shared" si="1"/>
        <v>60.94400000000001</v>
      </c>
      <c r="I46" s="129">
        <v>61</v>
      </c>
      <c r="J46" s="129">
        <v>61</v>
      </c>
      <c r="K46" s="116">
        <f t="shared" si="3"/>
        <v>0.20819112627986347</v>
      </c>
      <c r="L46" s="118">
        <v>61</v>
      </c>
      <c r="M46" s="119">
        <v>170</v>
      </c>
      <c r="N46" s="116">
        <f t="shared" si="2"/>
        <v>0.58020477815699656</v>
      </c>
      <c r="O46" s="9"/>
      <c r="P46" s="9"/>
      <c r="Q46" s="9"/>
      <c r="R46" s="76"/>
      <c r="S46" s="9"/>
      <c r="T46" s="56"/>
      <c r="U46" s="1"/>
      <c r="V46" s="1"/>
      <c r="W46" s="1"/>
      <c r="X46" s="294"/>
      <c r="Y46" s="294"/>
      <c r="Z46" s="1"/>
    </row>
    <row r="47" spans="1:26" x14ac:dyDescent="0.4">
      <c r="A47" s="5">
        <v>43</v>
      </c>
      <c r="B47" s="4" t="s">
        <v>126</v>
      </c>
      <c r="C47" s="4" t="s">
        <v>44</v>
      </c>
      <c r="D47" s="51">
        <v>13</v>
      </c>
      <c r="E47" s="126" t="s">
        <v>430</v>
      </c>
      <c r="F47" s="6">
        <v>4</v>
      </c>
      <c r="G47" s="48">
        <v>0.3</v>
      </c>
      <c r="H47" s="129">
        <f t="shared" si="1"/>
        <v>2.028</v>
      </c>
      <c r="I47" s="129">
        <v>2</v>
      </c>
      <c r="J47" s="129">
        <v>2</v>
      </c>
      <c r="K47" s="116">
        <f t="shared" si="3"/>
        <v>0.15384615384615385</v>
      </c>
      <c r="L47" s="118">
        <v>2</v>
      </c>
      <c r="M47" s="119">
        <v>170</v>
      </c>
      <c r="N47" s="116">
        <f t="shared" si="2"/>
        <v>13.076923076923077</v>
      </c>
      <c r="O47" s="9"/>
      <c r="P47" s="9"/>
      <c r="Q47" s="9"/>
      <c r="R47" s="9"/>
      <c r="S47" s="9"/>
      <c r="T47" s="9"/>
      <c r="U47" s="9"/>
      <c r="V47" s="9"/>
      <c r="W47" s="9"/>
      <c r="X47" s="294"/>
      <c r="Y47" s="294"/>
      <c r="Z47" s="1"/>
    </row>
    <row r="48" spans="1:26" x14ac:dyDescent="0.4">
      <c r="A48" s="5">
        <v>44</v>
      </c>
      <c r="B48" s="4" t="s">
        <v>128</v>
      </c>
      <c r="C48" s="4" t="s">
        <v>44</v>
      </c>
      <c r="D48" s="50">
        <v>19273</v>
      </c>
      <c r="E48" s="126" t="s">
        <v>431</v>
      </c>
      <c r="F48" s="6">
        <v>3</v>
      </c>
      <c r="G48" s="48">
        <v>0.2</v>
      </c>
      <c r="H48" s="129">
        <f t="shared" si="1"/>
        <v>2004.3920000000003</v>
      </c>
      <c r="I48" s="129">
        <v>2004</v>
      </c>
      <c r="J48" s="129">
        <v>2004</v>
      </c>
      <c r="K48" s="116">
        <f t="shared" si="3"/>
        <v>0.10397966066517926</v>
      </c>
      <c r="L48" s="118">
        <v>2004</v>
      </c>
      <c r="M48" s="118">
        <v>2004</v>
      </c>
      <c r="N48" s="116">
        <f t="shared" si="2"/>
        <v>0.10397966066517926</v>
      </c>
      <c r="O48" s="9"/>
      <c r="P48" s="9"/>
      <c r="Q48" s="27"/>
      <c r="R48" s="27"/>
      <c r="S48" s="68"/>
      <c r="T48" s="68"/>
      <c r="U48" s="9"/>
      <c r="V48" s="9"/>
      <c r="W48" s="9"/>
      <c r="X48" s="294"/>
      <c r="Y48" s="294"/>
      <c r="Z48" s="1"/>
    </row>
    <row r="49" spans="1:26" x14ac:dyDescent="0.4">
      <c r="A49" s="5">
        <v>45</v>
      </c>
      <c r="B49" s="4" t="s">
        <v>130</v>
      </c>
      <c r="C49" s="4" t="s">
        <v>44</v>
      </c>
      <c r="D49" s="51">
        <v>34</v>
      </c>
      <c r="E49" s="126" t="s">
        <v>432</v>
      </c>
      <c r="F49" s="6">
        <v>4</v>
      </c>
      <c r="G49" s="48">
        <v>0.3</v>
      </c>
      <c r="H49" s="129">
        <f t="shared" si="1"/>
        <v>5.3039999999999994</v>
      </c>
      <c r="I49" s="129">
        <v>4</v>
      </c>
      <c r="J49" s="129">
        <v>4</v>
      </c>
      <c r="K49" s="116">
        <f t="shared" si="3"/>
        <v>0.11764705882352941</v>
      </c>
      <c r="L49" s="118">
        <v>4</v>
      </c>
      <c r="M49" s="119">
        <v>170</v>
      </c>
      <c r="N49" s="116">
        <f t="shared" si="2"/>
        <v>5</v>
      </c>
      <c r="O49" s="9"/>
      <c r="P49" s="9"/>
      <c r="Q49" s="9"/>
      <c r="R49" s="76"/>
      <c r="S49" s="9"/>
      <c r="T49" s="56"/>
      <c r="U49" s="9"/>
      <c r="V49" s="9"/>
      <c r="W49" s="9"/>
      <c r="X49" s="294"/>
      <c r="Y49" s="294"/>
      <c r="Z49" s="1"/>
    </row>
    <row r="50" spans="1:26" x14ac:dyDescent="0.4">
      <c r="A50" s="5">
        <v>46</v>
      </c>
      <c r="B50" s="4" t="s">
        <v>132</v>
      </c>
      <c r="C50" s="4" t="s">
        <v>44</v>
      </c>
      <c r="D50" s="51">
        <v>728</v>
      </c>
      <c r="E50" s="126" t="s">
        <v>433</v>
      </c>
      <c r="F50" s="6">
        <v>6</v>
      </c>
      <c r="G50" s="48">
        <v>0.5</v>
      </c>
      <c r="H50" s="129">
        <f t="shared" si="1"/>
        <v>189.28</v>
      </c>
      <c r="I50" s="129">
        <v>189</v>
      </c>
      <c r="J50" s="129">
        <v>189</v>
      </c>
      <c r="K50" s="116">
        <f t="shared" si="3"/>
        <v>0.25961538461538464</v>
      </c>
      <c r="L50" s="118">
        <v>189</v>
      </c>
      <c r="M50" s="122">
        <v>189</v>
      </c>
      <c r="N50" s="116">
        <f t="shared" si="2"/>
        <v>0.25961538461538464</v>
      </c>
      <c r="O50" s="9"/>
      <c r="P50" s="9"/>
      <c r="Q50" s="9"/>
      <c r="R50" s="76"/>
      <c r="S50" s="9"/>
      <c r="T50" s="56"/>
      <c r="U50" s="9"/>
      <c r="V50" s="9"/>
      <c r="W50" s="9"/>
      <c r="X50" s="294"/>
      <c r="Y50" s="294"/>
      <c r="Z50" s="1"/>
    </row>
    <row r="51" spans="1:26" x14ac:dyDescent="0.4">
      <c r="A51" s="5">
        <v>47</v>
      </c>
      <c r="B51" s="4" t="s">
        <v>134</v>
      </c>
      <c r="C51" s="4" t="s">
        <v>44</v>
      </c>
      <c r="D51" s="51">
        <v>200</v>
      </c>
      <c r="E51" s="126" t="s">
        <v>434</v>
      </c>
      <c r="F51" s="6">
        <v>5</v>
      </c>
      <c r="G51" s="48">
        <v>0.4</v>
      </c>
      <c r="H51" s="129">
        <f t="shared" si="1"/>
        <v>41.6</v>
      </c>
      <c r="I51" s="129">
        <v>42</v>
      </c>
      <c r="J51" s="129">
        <v>42</v>
      </c>
      <c r="K51" s="116">
        <f t="shared" si="3"/>
        <v>0.21</v>
      </c>
      <c r="L51" s="118">
        <v>42</v>
      </c>
      <c r="M51" s="119">
        <v>170</v>
      </c>
      <c r="N51" s="116">
        <f t="shared" si="2"/>
        <v>0.85</v>
      </c>
      <c r="O51" s="9"/>
      <c r="P51" s="9"/>
      <c r="Q51" s="9"/>
      <c r="R51" s="76"/>
      <c r="S51" s="9"/>
      <c r="T51" s="56"/>
      <c r="U51" s="9"/>
      <c r="V51" s="9"/>
      <c r="W51" s="9"/>
      <c r="X51" s="294"/>
      <c r="Y51" s="294"/>
      <c r="Z51" s="1"/>
    </row>
    <row r="52" spans="1:26" x14ac:dyDescent="0.4">
      <c r="A52" s="5">
        <v>48</v>
      </c>
      <c r="B52" s="4" t="s">
        <v>136</v>
      </c>
      <c r="C52" s="4" t="s">
        <v>44</v>
      </c>
      <c r="D52" s="50">
        <v>6137</v>
      </c>
      <c r="E52" s="126" t="s">
        <v>435</v>
      </c>
      <c r="F52" s="6">
        <v>4</v>
      </c>
      <c r="G52" s="48">
        <v>0.3</v>
      </c>
      <c r="H52" s="129">
        <f t="shared" si="1"/>
        <v>957.37200000000007</v>
      </c>
      <c r="I52" s="129">
        <v>957</v>
      </c>
      <c r="J52" s="129">
        <v>957</v>
      </c>
      <c r="K52" s="116">
        <f t="shared" si="3"/>
        <v>0.15593938406387486</v>
      </c>
      <c r="L52" s="118">
        <v>957</v>
      </c>
      <c r="M52" s="118">
        <v>957</v>
      </c>
      <c r="N52" s="116">
        <f t="shared" si="2"/>
        <v>0.15593938406387486</v>
      </c>
      <c r="O52" s="9"/>
      <c r="P52" s="9"/>
      <c r="Q52" s="9"/>
      <c r="R52" s="76"/>
      <c r="S52" s="9"/>
      <c r="T52" s="56"/>
      <c r="U52" s="9"/>
      <c r="V52" s="9"/>
      <c r="W52" s="9"/>
      <c r="X52" s="294"/>
      <c r="Y52" s="294"/>
      <c r="Z52" s="1"/>
    </row>
    <row r="53" spans="1:26" x14ac:dyDescent="0.4">
      <c r="A53" s="5">
        <v>49</v>
      </c>
      <c r="B53" s="4" t="s">
        <v>138</v>
      </c>
      <c r="C53" s="4" t="s">
        <v>44</v>
      </c>
      <c r="D53" s="50">
        <v>28746</v>
      </c>
      <c r="E53" s="126" t="s">
        <v>436</v>
      </c>
      <c r="F53" s="6">
        <v>7</v>
      </c>
      <c r="G53" s="48">
        <v>0.75</v>
      </c>
      <c r="H53" s="129">
        <f t="shared" si="1"/>
        <v>11210.94</v>
      </c>
      <c r="I53" s="129">
        <v>11211</v>
      </c>
      <c r="J53" s="129">
        <v>11211</v>
      </c>
      <c r="K53" s="116">
        <f t="shared" si="3"/>
        <v>0.39000208724692131</v>
      </c>
      <c r="L53" s="118">
        <v>11211</v>
      </c>
      <c r="M53" s="118">
        <v>11211</v>
      </c>
      <c r="N53" s="116">
        <f t="shared" si="2"/>
        <v>0.39000208724692131</v>
      </c>
      <c r="O53" s="9"/>
      <c r="P53" s="9"/>
      <c r="Q53" s="9"/>
      <c r="R53" s="76"/>
      <c r="S53" s="9"/>
      <c r="T53" s="56"/>
      <c r="U53" s="9"/>
      <c r="V53" s="9"/>
      <c r="W53" s="9"/>
      <c r="X53" s="294"/>
      <c r="Y53" s="294"/>
      <c r="Z53" s="1"/>
    </row>
    <row r="54" spans="1:26" x14ac:dyDescent="0.4">
      <c r="A54" s="5">
        <v>50</v>
      </c>
      <c r="B54" s="4" t="s">
        <v>140</v>
      </c>
      <c r="C54" s="4" t="s">
        <v>44</v>
      </c>
      <c r="D54" s="50">
        <v>102137</v>
      </c>
      <c r="E54" s="126" t="s">
        <v>437</v>
      </c>
      <c r="F54" s="6">
        <v>7</v>
      </c>
      <c r="G54" s="48">
        <v>0.75</v>
      </c>
      <c r="H54" s="129">
        <f t="shared" si="1"/>
        <v>39833.430000000008</v>
      </c>
      <c r="I54" s="129">
        <v>39833</v>
      </c>
      <c r="J54" s="129">
        <v>39833</v>
      </c>
      <c r="K54" s="116">
        <f t="shared" si="3"/>
        <v>0.38999578996837581</v>
      </c>
      <c r="L54" s="118">
        <v>39833</v>
      </c>
      <c r="M54" s="118">
        <v>39833</v>
      </c>
      <c r="N54" s="116">
        <f t="shared" si="2"/>
        <v>0.38999578996837581</v>
      </c>
      <c r="O54" s="9"/>
      <c r="P54" s="9"/>
      <c r="Q54" s="9"/>
      <c r="R54" s="76"/>
      <c r="S54" s="9"/>
      <c r="T54" s="56"/>
      <c r="U54" s="9"/>
      <c r="V54" s="9"/>
      <c r="W54" s="9"/>
      <c r="X54" s="294"/>
      <c r="Y54" s="294"/>
      <c r="Z54" s="1"/>
    </row>
    <row r="55" spans="1:26" x14ac:dyDescent="0.4">
      <c r="A55" s="5">
        <v>51</v>
      </c>
      <c r="B55" s="4" t="s">
        <v>142</v>
      </c>
      <c r="C55" s="4" t="s">
        <v>44</v>
      </c>
      <c r="D55" s="50">
        <v>22773</v>
      </c>
      <c r="E55" s="126" t="s">
        <v>438</v>
      </c>
      <c r="F55" s="6">
        <v>2</v>
      </c>
      <c r="G55" s="48">
        <v>0.1</v>
      </c>
      <c r="H55" s="129">
        <f t="shared" si="1"/>
        <v>1184.1960000000001</v>
      </c>
      <c r="I55" s="129">
        <v>1184</v>
      </c>
      <c r="J55" s="129">
        <v>1184</v>
      </c>
      <c r="K55" s="116">
        <f t="shared" si="3"/>
        <v>5.1991393316646907E-2</v>
      </c>
      <c r="L55" s="118">
        <v>1184</v>
      </c>
      <c r="M55" s="118">
        <v>1184</v>
      </c>
      <c r="N55" s="116">
        <f t="shared" si="2"/>
        <v>5.1991393316646907E-2</v>
      </c>
      <c r="O55" s="9"/>
      <c r="P55" s="9"/>
      <c r="Q55" s="9"/>
      <c r="R55" s="76"/>
      <c r="S55" s="9"/>
      <c r="T55" s="56"/>
      <c r="U55" s="9"/>
      <c r="V55" s="9"/>
      <c r="W55" s="9"/>
      <c r="X55" s="294"/>
      <c r="Y55" s="294"/>
      <c r="Z55" s="1"/>
    </row>
    <row r="56" spans="1:26" x14ac:dyDescent="0.4">
      <c r="A56" s="5">
        <v>52</v>
      </c>
      <c r="B56" s="4" t="s">
        <v>144</v>
      </c>
      <c r="C56" s="4" t="s">
        <v>44</v>
      </c>
      <c r="D56" s="51">
        <v>215</v>
      </c>
      <c r="E56" s="126" t="s">
        <v>439</v>
      </c>
      <c r="F56" s="6">
        <v>4</v>
      </c>
      <c r="G56" s="48">
        <v>0.3</v>
      </c>
      <c r="H56" s="129">
        <f t="shared" si="1"/>
        <v>33.54</v>
      </c>
      <c r="I56" s="129">
        <v>34</v>
      </c>
      <c r="J56" s="297">
        <f>H56</f>
        <v>33.54</v>
      </c>
      <c r="K56" s="116">
        <f t="shared" si="3"/>
        <v>0.156</v>
      </c>
      <c r="L56" s="118">
        <f>J56</f>
        <v>33.54</v>
      </c>
      <c r="M56" s="119">
        <v>170</v>
      </c>
      <c r="N56" s="116">
        <f t="shared" si="2"/>
        <v>0.79069767441860461</v>
      </c>
      <c r="O56" s="9"/>
      <c r="P56" s="9"/>
      <c r="Q56" s="9"/>
      <c r="R56" s="76"/>
      <c r="S56" s="9"/>
      <c r="T56" s="56"/>
      <c r="U56" s="9"/>
      <c r="V56" s="9"/>
      <c r="W56" s="9"/>
      <c r="X56" s="294"/>
      <c r="Y56" s="294"/>
      <c r="Z56" s="1"/>
    </row>
    <row r="57" spans="1:26" x14ac:dyDescent="0.4">
      <c r="A57" s="5">
        <v>53</v>
      </c>
      <c r="B57" s="4" t="s">
        <v>146</v>
      </c>
      <c r="C57" s="4" t="s">
        <v>44</v>
      </c>
      <c r="D57" s="50">
        <v>38454</v>
      </c>
      <c r="E57" s="126" t="s">
        <v>440</v>
      </c>
      <c r="F57" s="6">
        <v>7</v>
      </c>
      <c r="G57" s="48">
        <v>0.75</v>
      </c>
      <c r="H57" s="129">
        <f t="shared" si="1"/>
        <v>14997.060000000001</v>
      </c>
      <c r="I57" s="129">
        <v>14997</v>
      </c>
      <c r="J57" s="129">
        <v>14997</v>
      </c>
      <c r="K57" s="116">
        <f t="shared" si="3"/>
        <v>0.38999843969418008</v>
      </c>
      <c r="L57" s="118">
        <v>14997</v>
      </c>
      <c r="M57" s="118">
        <v>14997</v>
      </c>
      <c r="N57" s="116">
        <f t="shared" si="2"/>
        <v>0.38999843969418008</v>
      </c>
      <c r="O57" s="9"/>
      <c r="P57" s="9"/>
      <c r="Q57" s="9"/>
      <c r="R57" s="9"/>
      <c r="S57" s="9"/>
      <c r="T57" s="9"/>
      <c r="U57" s="9"/>
      <c r="V57" s="9"/>
      <c r="W57" s="9"/>
      <c r="X57" s="294"/>
      <c r="Y57" s="294"/>
      <c r="Z57" s="1"/>
    </row>
    <row r="58" spans="1:26" x14ac:dyDescent="0.4">
      <c r="A58" s="5">
        <v>54</v>
      </c>
      <c r="B58" s="4" t="s">
        <v>148</v>
      </c>
      <c r="C58" s="4" t="s">
        <v>44</v>
      </c>
      <c r="D58" s="50">
        <v>467050</v>
      </c>
      <c r="E58" s="126" t="s">
        <v>441</v>
      </c>
      <c r="F58" s="6">
        <v>3</v>
      </c>
      <c r="G58" s="48">
        <v>0.2</v>
      </c>
      <c r="H58" s="129">
        <f t="shared" si="1"/>
        <v>48573.200000000004</v>
      </c>
      <c r="I58" s="130">
        <f>(0.52*250000)*G58</f>
        <v>26000</v>
      </c>
      <c r="J58" s="129">
        <v>26000</v>
      </c>
      <c r="K58" s="116">
        <f t="shared" si="3"/>
        <v>5.566855797023873E-2</v>
      </c>
      <c r="L58" s="118">
        <v>26000</v>
      </c>
      <c r="M58" s="118">
        <v>26000</v>
      </c>
      <c r="N58" s="116">
        <f t="shared" si="2"/>
        <v>5.566855797023873E-2</v>
      </c>
      <c r="O58" s="9"/>
      <c r="P58" s="9"/>
      <c r="Q58" s="27"/>
      <c r="R58" s="27"/>
      <c r="S58" s="68"/>
      <c r="T58" s="68"/>
      <c r="U58" s="9"/>
      <c r="V58" s="9"/>
      <c r="W58" s="9"/>
      <c r="X58" s="294"/>
      <c r="Y58" s="294"/>
      <c r="Z58" s="1"/>
    </row>
    <row r="59" spans="1:26" x14ac:dyDescent="0.4">
      <c r="A59" s="5">
        <v>55</v>
      </c>
      <c r="B59" s="4" t="s">
        <v>150</v>
      </c>
      <c r="C59" s="4" t="s">
        <v>44</v>
      </c>
      <c r="D59" s="50">
        <v>4793</v>
      </c>
      <c r="E59" s="126" t="s">
        <v>442</v>
      </c>
      <c r="F59" s="6">
        <v>6</v>
      </c>
      <c r="G59" s="48">
        <v>0.5</v>
      </c>
      <c r="H59" s="129">
        <f t="shared" si="1"/>
        <v>1246.18</v>
      </c>
      <c r="I59" s="129">
        <v>1246</v>
      </c>
      <c r="J59" s="129">
        <v>1246</v>
      </c>
      <c r="K59" s="116">
        <f t="shared" si="3"/>
        <v>0.2599624452326309</v>
      </c>
      <c r="L59" s="118">
        <v>1246</v>
      </c>
      <c r="M59" s="118">
        <v>1246</v>
      </c>
      <c r="N59" s="116">
        <f t="shared" si="2"/>
        <v>0.2599624452326309</v>
      </c>
      <c r="O59" s="9"/>
      <c r="P59" s="9"/>
      <c r="Q59" s="9"/>
      <c r="R59" s="76"/>
      <c r="S59" s="9"/>
      <c r="T59" s="56"/>
      <c r="U59" s="9"/>
      <c r="V59" s="9"/>
      <c r="W59" s="9"/>
      <c r="X59" s="294"/>
      <c r="Y59" s="294"/>
      <c r="Z59" s="1"/>
    </row>
    <row r="60" spans="1:26" x14ac:dyDescent="0.4">
      <c r="A60" s="5">
        <v>56</v>
      </c>
      <c r="B60" s="4" t="s">
        <v>152</v>
      </c>
      <c r="C60" s="4" t="s">
        <v>44</v>
      </c>
      <c r="D60" s="50">
        <v>1367</v>
      </c>
      <c r="E60" s="126" t="s">
        <v>443</v>
      </c>
      <c r="F60" s="6">
        <v>5</v>
      </c>
      <c r="G60" s="48">
        <v>0.4</v>
      </c>
      <c r="H60" s="129">
        <f t="shared" si="1"/>
        <v>284.33600000000001</v>
      </c>
      <c r="I60" s="129">
        <v>284</v>
      </c>
      <c r="J60" s="129">
        <v>284</v>
      </c>
      <c r="K60" s="116">
        <f t="shared" si="3"/>
        <v>0.20775420629114849</v>
      </c>
      <c r="L60" s="118">
        <v>284</v>
      </c>
      <c r="M60" s="118">
        <v>284</v>
      </c>
      <c r="N60" s="116">
        <f t="shared" si="2"/>
        <v>0.20775420629114849</v>
      </c>
      <c r="O60" s="9"/>
      <c r="P60" s="9"/>
      <c r="Q60" s="9"/>
      <c r="R60" s="76"/>
      <c r="S60" s="9"/>
      <c r="T60" s="56"/>
      <c r="U60" s="9"/>
      <c r="V60" s="9"/>
      <c r="W60" s="9"/>
      <c r="X60" s="294"/>
      <c r="Y60" s="294"/>
      <c r="Z60" s="1"/>
    </row>
    <row r="61" spans="1:26" x14ac:dyDescent="0.4">
      <c r="A61" s="5">
        <v>57</v>
      </c>
      <c r="B61" s="4" t="s">
        <v>154</v>
      </c>
      <c r="C61" s="4" t="s">
        <v>44</v>
      </c>
      <c r="D61" s="51">
        <v>102</v>
      </c>
      <c r="E61" s="126" t="s">
        <v>444</v>
      </c>
      <c r="F61" s="6">
        <v>4</v>
      </c>
      <c r="G61" s="48">
        <v>0.3</v>
      </c>
      <c r="H61" s="129">
        <f t="shared" si="1"/>
        <v>15.911999999999999</v>
      </c>
      <c r="I61" s="129">
        <v>16</v>
      </c>
      <c r="J61" s="129">
        <v>16</v>
      </c>
      <c r="K61" s="116">
        <f t="shared" si="3"/>
        <v>0.15686274509803921</v>
      </c>
      <c r="L61" s="118">
        <v>16</v>
      </c>
      <c r="M61" s="119">
        <v>170</v>
      </c>
      <c r="N61" s="116">
        <f t="shared" si="2"/>
        <v>1.6666666666666667</v>
      </c>
      <c r="O61" s="9"/>
      <c r="P61" s="9"/>
      <c r="Q61" s="9"/>
      <c r="R61" s="76"/>
      <c r="S61" s="9"/>
      <c r="T61" s="9"/>
      <c r="U61" s="9"/>
      <c r="V61" s="9"/>
      <c r="W61" s="9"/>
      <c r="X61" s="294"/>
      <c r="Y61" s="294"/>
      <c r="Z61" s="1"/>
    </row>
    <row r="62" spans="1:26" x14ac:dyDescent="0.4">
      <c r="A62" s="5">
        <v>58</v>
      </c>
      <c r="B62" s="4" t="s">
        <v>156</v>
      </c>
      <c r="C62" s="4" t="s">
        <v>44</v>
      </c>
      <c r="D62" s="50">
        <v>4889</v>
      </c>
      <c r="E62" s="126" t="s">
        <v>445</v>
      </c>
      <c r="F62" s="6">
        <v>3</v>
      </c>
      <c r="G62" s="48">
        <v>0.2</v>
      </c>
      <c r="H62" s="129">
        <f t="shared" si="1"/>
        <v>508.45600000000007</v>
      </c>
      <c r="I62" s="129">
        <v>508</v>
      </c>
      <c r="J62" s="129">
        <v>508</v>
      </c>
      <c r="K62" s="116">
        <f t="shared" si="3"/>
        <v>0.1039067293925138</v>
      </c>
      <c r="L62" s="118">
        <v>508</v>
      </c>
      <c r="M62" s="118">
        <v>508</v>
      </c>
      <c r="N62" s="116">
        <f t="shared" si="2"/>
        <v>0.1039067293925138</v>
      </c>
      <c r="O62" s="9"/>
      <c r="P62" s="9"/>
      <c r="Q62" s="9"/>
      <c r="R62" s="76"/>
      <c r="S62" s="9"/>
      <c r="T62" s="56"/>
      <c r="U62" s="9"/>
      <c r="V62" s="9"/>
      <c r="W62" s="9"/>
      <c r="X62" s="294"/>
      <c r="Y62" s="294"/>
      <c r="Z62" s="1"/>
    </row>
    <row r="63" spans="1:26" x14ac:dyDescent="0.4">
      <c r="A63" s="5">
        <v>59</v>
      </c>
      <c r="B63" s="4" t="s">
        <v>158</v>
      </c>
      <c r="C63" s="4" t="s">
        <v>44</v>
      </c>
      <c r="D63" s="50">
        <v>1766</v>
      </c>
      <c r="E63" s="126" t="s">
        <v>446</v>
      </c>
      <c r="F63" s="6">
        <v>6</v>
      </c>
      <c r="G63" s="48">
        <v>0.5</v>
      </c>
      <c r="H63" s="129">
        <f t="shared" si="1"/>
        <v>459.16</v>
      </c>
      <c r="I63" s="129">
        <v>459</v>
      </c>
      <c r="J63" s="129">
        <v>459</v>
      </c>
      <c r="K63" s="116">
        <f t="shared" si="3"/>
        <v>0.25990939977349942</v>
      </c>
      <c r="L63" s="118">
        <v>459</v>
      </c>
      <c r="M63" s="118">
        <v>459</v>
      </c>
      <c r="N63" s="116">
        <f t="shared" si="2"/>
        <v>0.25990939977349942</v>
      </c>
      <c r="O63" s="9"/>
      <c r="P63" s="9"/>
      <c r="Q63" s="9"/>
      <c r="R63" s="76"/>
      <c r="S63" s="9"/>
      <c r="T63" s="56"/>
      <c r="U63" s="9"/>
      <c r="V63" s="9"/>
      <c r="W63" s="9"/>
      <c r="X63" s="294"/>
      <c r="Y63" s="294"/>
      <c r="Z63" s="1"/>
    </row>
    <row r="64" spans="1:26" x14ac:dyDescent="0.4">
      <c r="A64" s="5">
        <v>60</v>
      </c>
      <c r="B64" s="4" t="s">
        <v>160</v>
      </c>
      <c r="C64" s="4" t="s">
        <v>44</v>
      </c>
      <c r="D64" s="51">
        <v>515</v>
      </c>
      <c r="E64" s="126" t="s">
        <v>447</v>
      </c>
      <c r="F64" s="6">
        <v>3</v>
      </c>
      <c r="G64" s="48">
        <v>0.2</v>
      </c>
      <c r="H64" s="129">
        <f t="shared" si="1"/>
        <v>53.56</v>
      </c>
      <c r="I64" s="129">
        <v>54</v>
      </c>
      <c r="J64" s="129">
        <v>54</v>
      </c>
      <c r="K64" s="116">
        <f t="shared" si="3"/>
        <v>0.10485436893203884</v>
      </c>
      <c r="L64" s="118">
        <v>54</v>
      </c>
      <c r="M64" s="119">
        <v>170</v>
      </c>
      <c r="N64" s="116">
        <f t="shared" si="2"/>
        <v>0.3300970873786408</v>
      </c>
      <c r="O64" s="9"/>
      <c r="P64" s="9"/>
      <c r="Q64" s="9"/>
      <c r="R64" s="76"/>
      <c r="S64" s="9"/>
      <c r="T64" s="56"/>
      <c r="U64" s="9"/>
      <c r="V64" s="9"/>
      <c r="W64" s="9"/>
      <c r="X64" s="294"/>
      <c r="Y64" s="294"/>
      <c r="Z64" s="1"/>
    </row>
    <row r="65" spans="1:26" x14ac:dyDescent="0.4">
      <c r="A65" s="5">
        <v>61</v>
      </c>
      <c r="B65" s="4" t="s">
        <v>162</v>
      </c>
      <c r="C65" s="4" t="s">
        <v>44</v>
      </c>
      <c r="D65" s="51">
        <v>62</v>
      </c>
      <c r="E65" s="126" t="s">
        <v>448</v>
      </c>
      <c r="F65" s="6">
        <v>3</v>
      </c>
      <c r="G65" s="48">
        <v>0.2</v>
      </c>
      <c r="H65" s="129">
        <f t="shared" si="1"/>
        <v>6.4480000000000004</v>
      </c>
      <c r="I65" s="129">
        <v>6</v>
      </c>
      <c r="J65" s="129">
        <v>6</v>
      </c>
      <c r="K65" s="116">
        <f t="shared" si="3"/>
        <v>9.6774193548387094E-2</v>
      </c>
      <c r="L65" s="118">
        <v>6</v>
      </c>
      <c r="M65" s="119">
        <v>170</v>
      </c>
      <c r="N65" s="116">
        <f t="shared" si="2"/>
        <v>2.7419354838709675</v>
      </c>
      <c r="O65" s="9"/>
      <c r="P65" s="9"/>
      <c r="Q65" s="9"/>
      <c r="R65" s="76"/>
      <c r="S65" s="9"/>
      <c r="T65" s="56"/>
      <c r="U65" s="9"/>
      <c r="V65" s="9"/>
      <c r="W65" s="9"/>
      <c r="X65" s="294"/>
      <c r="Y65" s="294"/>
      <c r="Z65" s="1"/>
    </row>
    <row r="66" spans="1:26" x14ac:dyDescent="0.4">
      <c r="A66" s="5">
        <v>62</v>
      </c>
      <c r="B66" s="4" t="s">
        <v>164</v>
      </c>
      <c r="C66" s="4" t="s">
        <v>44</v>
      </c>
      <c r="D66" s="50">
        <v>27820</v>
      </c>
      <c r="E66" s="126" t="s">
        <v>449</v>
      </c>
      <c r="F66" s="6">
        <v>7</v>
      </c>
      <c r="G66" s="48">
        <v>0.75</v>
      </c>
      <c r="H66" s="129">
        <f t="shared" si="1"/>
        <v>10849.8</v>
      </c>
      <c r="I66" s="129">
        <v>10850</v>
      </c>
      <c r="J66" s="129">
        <v>10850</v>
      </c>
      <c r="K66" s="116">
        <f t="shared" si="3"/>
        <v>0.39000718907260962</v>
      </c>
      <c r="L66" s="118">
        <v>10850</v>
      </c>
      <c r="M66" s="118">
        <v>10850</v>
      </c>
      <c r="N66" s="116">
        <f t="shared" si="2"/>
        <v>0.39000718907260962</v>
      </c>
      <c r="O66" s="9"/>
      <c r="P66" s="9"/>
      <c r="Q66" s="9"/>
      <c r="R66" s="76"/>
      <c r="S66" s="9"/>
      <c r="T66" s="56"/>
      <c r="U66" s="9"/>
      <c r="V66" s="9"/>
      <c r="W66" s="9"/>
      <c r="X66" s="294"/>
      <c r="Y66" s="294"/>
      <c r="Z66" s="1"/>
    </row>
    <row r="67" spans="1:26" x14ac:dyDescent="0.4">
      <c r="A67" s="57">
        <v>63</v>
      </c>
      <c r="B67" s="26" t="s">
        <v>166</v>
      </c>
      <c r="C67" s="26" t="s">
        <v>44</v>
      </c>
      <c r="D67" s="53">
        <v>477</v>
      </c>
      <c r="E67" s="127" t="s">
        <v>450</v>
      </c>
      <c r="F67" s="26">
        <v>6</v>
      </c>
      <c r="G67" s="63">
        <v>0.5</v>
      </c>
      <c r="H67" s="137">
        <f t="shared" si="1"/>
        <v>124.02000000000001</v>
      </c>
      <c r="I67" s="131">
        <f>H67</f>
        <v>124.02000000000001</v>
      </c>
      <c r="J67" s="132">
        <f>H67</f>
        <v>124.02000000000001</v>
      </c>
      <c r="K67" s="117">
        <f>H67/D67</f>
        <v>0.26</v>
      </c>
      <c r="L67" s="120">
        <f>H67</f>
        <v>124.02000000000001</v>
      </c>
      <c r="M67" s="298">
        <v>170</v>
      </c>
      <c r="N67" s="117">
        <f>K67</f>
        <v>0.26</v>
      </c>
      <c r="O67" s="9"/>
      <c r="P67" s="9"/>
      <c r="Q67" s="9"/>
      <c r="R67" s="9"/>
      <c r="S67" s="9"/>
      <c r="T67" s="9"/>
      <c r="U67" s="9"/>
      <c r="V67" s="9"/>
      <c r="W67" s="9"/>
      <c r="X67" s="294"/>
      <c r="Y67" s="294"/>
      <c r="Z67" s="1"/>
    </row>
    <row r="68" spans="1:26" x14ac:dyDescent="0.4">
      <c r="A68" s="5">
        <v>64</v>
      </c>
      <c r="B68" s="4" t="s">
        <v>168</v>
      </c>
      <c r="C68" s="4" t="s">
        <v>44</v>
      </c>
      <c r="D68" s="50">
        <v>1231</v>
      </c>
      <c r="E68" s="126" t="s">
        <v>451</v>
      </c>
      <c r="F68" s="6">
        <v>8</v>
      </c>
      <c r="G68" s="48">
        <v>1</v>
      </c>
      <c r="H68" s="129">
        <f t="shared" si="1"/>
        <v>640.12</v>
      </c>
      <c r="I68" s="129">
        <v>640</v>
      </c>
      <c r="J68" s="129">
        <v>640</v>
      </c>
      <c r="K68" s="116">
        <f t="shared" ref="K68:K99" si="4">J68/D68</f>
        <v>0.51990251827782286</v>
      </c>
      <c r="L68" s="118">
        <v>640</v>
      </c>
      <c r="M68" s="118">
        <v>640</v>
      </c>
      <c r="N68" s="116">
        <f t="shared" si="2"/>
        <v>0.51990251827782286</v>
      </c>
      <c r="O68" s="9"/>
      <c r="P68" s="9"/>
      <c r="Q68" s="28"/>
      <c r="R68" s="28"/>
      <c r="S68" s="77"/>
      <c r="T68" s="77"/>
      <c r="U68" s="9"/>
      <c r="V68" s="9"/>
      <c r="W68" s="9"/>
      <c r="X68" s="294"/>
      <c r="Y68" s="294"/>
      <c r="Z68" s="1"/>
    </row>
    <row r="69" spans="1:26" x14ac:dyDescent="0.4">
      <c r="A69" s="5">
        <v>65</v>
      </c>
      <c r="B69" s="4" t="s">
        <v>170</v>
      </c>
      <c r="C69" s="4" t="s">
        <v>44</v>
      </c>
      <c r="D69" s="50">
        <v>2359365</v>
      </c>
      <c r="E69" s="126" t="s">
        <v>452</v>
      </c>
      <c r="F69" s="6">
        <v>3</v>
      </c>
      <c r="G69" s="48">
        <v>0.2</v>
      </c>
      <c r="H69" s="129">
        <f t="shared" si="1"/>
        <v>245373.96000000002</v>
      </c>
      <c r="I69" s="279">
        <f>(0.52*471873)*G69</f>
        <v>49074.792000000009</v>
      </c>
      <c r="J69" s="129">
        <f>I69</f>
        <v>49074.792000000009</v>
      </c>
      <c r="K69" s="116">
        <f t="shared" si="4"/>
        <v>2.0800000000000003E-2</v>
      </c>
      <c r="L69" s="118">
        <f>J69</f>
        <v>49074.792000000009</v>
      </c>
      <c r="M69" s="118">
        <f>I69</f>
        <v>49074.792000000009</v>
      </c>
      <c r="N69" s="116">
        <f t="shared" si="2"/>
        <v>2.0800000000000003E-2</v>
      </c>
      <c r="O69" s="9"/>
      <c r="P69" s="9"/>
      <c r="Q69" s="9"/>
      <c r="R69" s="76"/>
      <c r="S69" s="9"/>
      <c r="T69" s="78"/>
      <c r="U69" s="9"/>
      <c r="V69" s="9"/>
      <c r="W69" s="9"/>
      <c r="X69" s="294"/>
      <c r="Y69" s="294"/>
      <c r="Z69" s="1"/>
    </row>
    <row r="70" spans="1:26" x14ac:dyDescent="0.4">
      <c r="A70" s="5">
        <v>66</v>
      </c>
      <c r="B70" s="4" t="s">
        <v>172</v>
      </c>
      <c r="C70" s="4" t="s">
        <v>44</v>
      </c>
      <c r="D70" s="50">
        <v>10573</v>
      </c>
      <c r="E70" s="126" t="s">
        <v>453</v>
      </c>
      <c r="F70" s="6">
        <v>8</v>
      </c>
      <c r="G70" s="48">
        <v>1</v>
      </c>
      <c r="H70" s="129">
        <f t="shared" ref="H70:H133" si="5">(0.52*D70)*G70</f>
        <v>5497.96</v>
      </c>
      <c r="I70" s="129">
        <v>5498</v>
      </c>
      <c r="J70" s="129">
        <v>5498</v>
      </c>
      <c r="K70" s="116">
        <f t="shared" si="4"/>
        <v>0.52000378322141305</v>
      </c>
      <c r="L70" s="118">
        <v>5498</v>
      </c>
      <c r="M70" s="118">
        <v>5498</v>
      </c>
      <c r="N70" s="116">
        <f t="shared" ref="N70:N133" si="6">M70/D70</f>
        <v>0.52000378322141305</v>
      </c>
      <c r="O70" s="9"/>
      <c r="P70" s="9"/>
      <c r="Q70" s="9"/>
      <c r="R70" s="76"/>
      <c r="S70" s="9"/>
      <c r="T70" s="78"/>
      <c r="U70" s="9"/>
      <c r="V70" s="9"/>
      <c r="W70" s="9"/>
      <c r="X70" s="294"/>
      <c r="Y70" s="294"/>
      <c r="Z70" s="1"/>
    </row>
    <row r="71" spans="1:26" x14ac:dyDescent="0.4">
      <c r="A71" s="5">
        <v>67</v>
      </c>
      <c r="B71" s="4" t="s">
        <v>174</v>
      </c>
      <c r="C71" s="4" t="s">
        <v>44</v>
      </c>
      <c r="D71" s="50">
        <v>59822</v>
      </c>
      <c r="E71" s="126" t="s">
        <v>454</v>
      </c>
      <c r="F71" s="6">
        <v>7</v>
      </c>
      <c r="G71" s="48">
        <v>0.75</v>
      </c>
      <c r="H71" s="129">
        <f t="shared" si="5"/>
        <v>23330.58</v>
      </c>
      <c r="I71" s="129">
        <v>23331</v>
      </c>
      <c r="J71" s="129">
        <v>23331</v>
      </c>
      <c r="K71" s="116">
        <f t="shared" si="4"/>
        <v>0.39000702082845778</v>
      </c>
      <c r="L71" s="118">
        <v>23331</v>
      </c>
      <c r="M71" s="118">
        <v>23331</v>
      </c>
      <c r="N71" s="116">
        <f t="shared" si="6"/>
        <v>0.39000702082845778</v>
      </c>
      <c r="O71" s="9"/>
      <c r="P71" s="9"/>
      <c r="Q71" s="9"/>
      <c r="R71" s="76"/>
      <c r="S71" s="9"/>
      <c r="T71" s="71"/>
      <c r="U71" s="9"/>
      <c r="V71" s="9"/>
      <c r="W71" s="9"/>
      <c r="X71" s="294"/>
      <c r="Y71" s="294"/>
      <c r="Z71" s="1"/>
    </row>
    <row r="72" spans="1:26" x14ac:dyDescent="0.4">
      <c r="A72" s="5">
        <v>68</v>
      </c>
      <c r="B72" s="4" t="s">
        <v>176</v>
      </c>
      <c r="C72" s="4" t="s">
        <v>44</v>
      </c>
      <c r="D72" s="50">
        <v>95344</v>
      </c>
      <c r="E72" s="126" t="s">
        <v>455</v>
      </c>
      <c r="F72" s="6">
        <v>7</v>
      </c>
      <c r="G72" s="48">
        <v>0.75</v>
      </c>
      <c r="H72" s="129">
        <f t="shared" si="5"/>
        <v>37184.160000000003</v>
      </c>
      <c r="I72" s="129">
        <v>37184</v>
      </c>
      <c r="J72" s="129">
        <v>37184</v>
      </c>
      <c r="K72" s="116">
        <f t="shared" si="4"/>
        <v>0.38999832186608491</v>
      </c>
      <c r="L72" s="118">
        <v>37184</v>
      </c>
      <c r="M72" s="118">
        <v>37184</v>
      </c>
      <c r="N72" s="116">
        <f t="shared" si="6"/>
        <v>0.38999832186608491</v>
      </c>
      <c r="O72" s="9"/>
      <c r="P72" s="9"/>
      <c r="Q72" s="9"/>
      <c r="R72" s="76"/>
      <c r="S72" s="9"/>
      <c r="T72" s="78"/>
      <c r="U72" s="9"/>
      <c r="V72" s="9"/>
      <c r="W72" s="9"/>
      <c r="X72" s="294"/>
      <c r="Y72" s="294"/>
      <c r="Z72" s="1"/>
    </row>
    <row r="73" spans="1:26" x14ac:dyDescent="0.4">
      <c r="A73" s="5">
        <v>69</v>
      </c>
      <c r="B73" s="4" t="s">
        <v>178</v>
      </c>
      <c r="C73" s="4" t="s">
        <v>44</v>
      </c>
      <c r="D73" s="50">
        <v>2075</v>
      </c>
      <c r="E73" s="126" t="s">
        <v>456</v>
      </c>
      <c r="F73" s="6">
        <v>4</v>
      </c>
      <c r="G73" s="48">
        <v>0.3</v>
      </c>
      <c r="H73" s="129">
        <f t="shared" si="5"/>
        <v>323.7</v>
      </c>
      <c r="I73" s="129">
        <v>324</v>
      </c>
      <c r="J73" s="129">
        <v>324</v>
      </c>
      <c r="K73" s="116">
        <f t="shared" si="4"/>
        <v>0.15614457831325301</v>
      </c>
      <c r="L73" s="118">
        <v>324</v>
      </c>
      <c r="M73" s="118">
        <v>324</v>
      </c>
      <c r="N73" s="116">
        <f t="shared" si="6"/>
        <v>0.15614457831325301</v>
      </c>
      <c r="O73" s="9"/>
      <c r="P73" s="9"/>
      <c r="Q73" s="9"/>
      <c r="R73" s="76"/>
      <c r="S73" s="9"/>
      <c r="T73" s="78"/>
      <c r="U73" s="9"/>
      <c r="V73" s="9"/>
      <c r="W73" s="9"/>
      <c r="X73" s="294"/>
      <c r="Y73" s="294"/>
      <c r="Z73" s="1"/>
    </row>
    <row r="74" spans="1:26" x14ac:dyDescent="0.4">
      <c r="A74" s="5">
        <v>70</v>
      </c>
      <c r="B74" s="4" t="s">
        <v>180</v>
      </c>
      <c r="C74" s="4" t="s">
        <v>44</v>
      </c>
      <c r="D74" s="50">
        <v>22158</v>
      </c>
      <c r="E74" s="128" t="s">
        <v>457</v>
      </c>
      <c r="F74" s="4">
        <v>7</v>
      </c>
      <c r="G74" s="66">
        <v>0.75</v>
      </c>
      <c r="H74" s="129">
        <f t="shared" si="5"/>
        <v>8641.619999999999</v>
      </c>
      <c r="I74" s="129">
        <v>8642</v>
      </c>
      <c r="J74" s="129">
        <v>8642</v>
      </c>
      <c r="K74" s="116">
        <f t="shared" si="4"/>
        <v>0.39001714956223488</v>
      </c>
      <c r="L74" s="118">
        <v>8642</v>
      </c>
      <c r="M74" s="118">
        <v>8642</v>
      </c>
      <c r="N74" s="116">
        <f t="shared" si="6"/>
        <v>0.39001714956223488</v>
      </c>
      <c r="O74" s="9"/>
      <c r="P74" s="9"/>
      <c r="Q74" s="9"/>
      <c r="R74" s="76"/>
      <c r="S74" s="9"/>
      <c r="T74" s="78"/>
      <c r="U74" s="9"/>
      <c r="V74" s="9"/>
      <c r="W74" s="9"/>
      <c r="X74" s="294"/>
      <c r="Y74" s="294"/>
      <c r="Z74" s="1"/>
    </row>
    <row r="75" spans="1:26" x14ac:dyDescent="0.4">
      <c r="A75" s="5">
        <v>71</v>
      </c>
      <c r="B75" s="4" t="s">
        <v>182</v>
      </c>
      <c r="C75" s="4" t="s">
        <v>44</v>
      </c>
      <c r="D75" s="50">
        <v>15470</v>
      </c>
      <c r="E75" s="126" t="s">
        <v>458</v>
      </c>
      <c r="F75" s="6">
        <v>3</v>
      </c>
      <c r="G75" s="48">
        <v>0.2</v>
      </c>
      <c r="H75" s="129">
        <f t="shared" si="5"/>
        <v>1608.88</v>
      </c>
      <c r="I75" s="129">
        <v>1609</v>
      </c>
      <c r="J75" s="129">
        <v>1609</v>
      </c>
      <c r="K75" s="116">
        <f t="shared" si="4"/>
        <v>0.10400775694893342</v>
      </c>
      <c r="L75" s="118">
        <v>1609</v>
      </c>
      <c r="M75" s="118">
        <v>1609</v>
      </c>
      <c r="N75" s="116">
        <f t="shared" si="6"/>
        <v>0.10400775694893342</v>
      </c>
      <c r="O75" s="9"/>
      <c r="P75" s="9"/>
      <c r="Q75" s="9"/>
      <c r="R75" s="76"/>
      <c r="S75" s="9"/>
      <c r="T75" s="79"/>
      <c r="U75" s="9"/>
      <c r="V75" s="9"/>
      <c r="W75" s="9"/>
      <c r="X75" s="294"/>
      <c r="Y75" s="294"/>
      <c r="Z75" s="1"/>
    </row>
    <row r="76" spans="1:26" x14ac:dyDescent="0.4">
      <c r="A76" s="5">
        <v>72</v>
      </c>
      <c r="B76" s="4" t="s">
        <v>184</v>
      </c>
      <c r="C76" s="4" t="s">
        <v>44</v>
      </c>
      <c r="D76" s="50">
        <v>92395</v>
      </c>
      <c r="E76" s="126" t="s">
        <v>459</v>
      </c>
      <c r="F76" s="6">
        <v>3</v>
      </c>
      <c r="G76" s="48">
        <v>0.2</v>
      </c>
      <c r="H76" s="129">
        <f t="shared" si="5"/>
        <v>9609.08</v>
      </c>
      <c r="I76" s="129">
        <v>9609</v>
      </c>
      <c r="J76" s="129">
        <v>9609</v>
      </c>
      <c r="K76" s="116">
        <f t="shared" si="4"/>
        <v>0.10399913415228097</v>
      </c>
      <c r="L76" s="118">
        <v>9609</v>
      </c>
      <c r="M76" s="118">
        <v>9609</v>
      </c>
      <c r="N76" s="116">
        <f t="shared" si="6"/>
        <v>0.10399913415228097</v>
      </c>
      <c r="O76" s="9"/>
      <c r="P76" s="9"/>
      <c r="Q76" s="9"/>
      <c r="R76" s="76"/>
      <c r="S76" s="9"/>
      <c r="T76" s="78"/>
      <c r="U76" s="9"/>
      <c r="V76" s="9"/>
      <c r="W76" s="9"/>
      <c r="X76" s="294"/>
      <c r="Y76" s="294"/>
      <c r="Z76" s="1"/>
    </row>
    <row r="77" spans="1:26" x14ac:dyDescent="0.4">
      <c r="A77" s="5">
        <v>73</v>
      </c>
      <c r="B77" s="4" t="s">
        <v>186</v>
      </c>
      <c r="C77" s="4" t="s">
        <v>41</v>
      </c>
      <c r="D77" s="51">
        <v>223</v>
      </c>
      <c r="E77" s="126" t="s">
        <v>460</v>
      </c>
      <c r="F77" s="6">
        <v>3</v>
      </c>
      <c r="G77" s="48">
        <v>0.2</v>
      </c>
      <c r="H77" s="129">
        <f t="shared" si="5"/>
        <v>23.192000000000004</v>
      </c>
      <c r="I77" s="129">
        <v>23</v>
      </c>
      <c r="J77" s="130">
        <f>(0.75*I77)</f>
        <v>17.25</v>
      </c>
      <c r="K77" s="116">
        <f t="shared" si="4"/>
        <v>7.73542600896861E-2</v>
      </c>
      <c r="L77" s="118">
        <v>17</v>
      </c>
      <c r="M77" s="119">
        <v>85</v>
      </c>
      <c r="N77" s="116">
        <f t="shared" si="6"/>
        <v>0.3811659192825112</v>
      </c>
      <c r="O77" s="9"/>
      <c r="P77" s="9"/>
      <c r="Q77" s="9"/>
      <c r="R77" s="9"/>
      <c r="S77" s="9"/>
      <c r="T77" s="9"/>
      <c r="U77" s="9"/>
      <c r="V77" s="9"/>
      <c r="W77" s="9"/>
      <c r="X77" s="294"/>
      <c r="Y77" s="294"/>
      <c r="Z77" s="1"/>
    </row>
    <row r="78" spans="1:26" x14ac:dyDescent="0.4">
      <c r="A78" s="5">
        <v>74</v>
      </c>
      <c r="B78" s="4" t="s">
        <v>188</v>
      </c>
      <c r="C78" s="4" t="s">
        <v>44</v>
      </c>
      <c r="D78" s="50">
        <v>5946</v>
      </c>
      <c r="E78" s="126" t="s">
        <v>461</v>
      </c>
      <c r="F78" s="6">
        <v>7</v>
      </c>
      <c r="G78" s="48">
        <v>0.75</v>
      </c>
      <c r="H78" s="129">
        <f t="shared" si="5"/>
        <v>2318.94</v>
      </c>
      <c r="I78" s="129">
        <v>2319</v>
      </c>
      <c r="J78" s="129">
        <v>2319</v>
      </c>
      <c r="K78" s="116">
        <f t="shared" si="4"/>
        <v>0.39001009081735621</v>
      </c>
      <c r="L78" s="118">
        <v>2319</v>
      </c>
      <c r="M78" s="118">
        <v>2319</v>
      </c>
      <c r="N78" s="116">
        <f t="shared" si="6"/>
        <v>0.39001009081735621</v>
      </c>
      <c r="O78" s="9"/>
      <c r="P78" s="9"/>
      <c r="Q78" s="9"/>
      <c r="R78" s="9"/>
      <c r="S78" s="9"/>
      <c r="T78" s="9"/>
      <c r="U78" s="9"/>
      <c r="V78" s="9"/>
      <c r="W78" s="9"/>
      <c r="X78" s="294"/>
      <c r="Y78" s="294"/>
      <c r="Z78" s="1"/>
    </row>
    <row r="79" spans="1:26" x14ac:dyDescent="0.4">
      <c r="A79" s="5">
        <v>75</v>
      </c>
      <c r="B79" s="4" t="s">
        <v>190</v>
      </c>
      <c r="C79" s="4" t="s">
        <v>44</v>
      </c>
      <c r="D79" s="50">
        <v>9412</v>
      </c>
      <c r="E79" s="126" t="s">
        <v>462</v>
      </c>
      <c r="F79" s="6">
        <v>7</v>
      </c>
      <c r="G79" s="48">
        <v>0.75</v>
      </c>
      <c r="H79" s="129">
        <f t="shared" si="5"/>
        <v>3670.68</v>
      </c>
      <c r="I79" s="129">
        <v>3671</v>
      </c>
      <c r="J79" s="129">
        <v>3671</v>
      </c>
      <c r="K79" s="116">
        <f t="shared" si="4"/>
        <v>0.39003399915002124</v>
      </c>
      <c r="L79" s="118">
        <v>3671</v>
      </c>
      <c r="M79" s="118">
        <v>3671</v>
      </c>
      <c r="N79" s="116">
        <f t="shared" si="6"/>
        <v>0.39003399915002124</v>
      </c>
      <c r="O79" s="9"/>
      <c r="P79" s="9"/>
      <c r="Q79" s="9"/>
      <c r="R79" s="9"/>
      <c r="S79" s="9"/>
      <c r="T79" s="9"/>
      <c r="U79" s="9"/>
      <c r="V79" s="9"/>
      <c r="W79" s="9"/>
      <c r="X79" s="294"/>
      <c r="Y79" s="294"/>
      <c r="Z79" s="1"/>
    </row>
    <row r="80" spans="1:26" x14ac:dyDescent="0.4">
      <c r="A80" s="5">
        <v>76</v>
      </c>
      <c r="B80" s="4" t="s">
        <v>192</v>
      </c>
      <c r="C80" s="4" t="s">
        <v>44</v>
      </c>
      <c r="D80" s="51">
        <v>434</v>
      </c>
      <c r="E80" s="126" t="s">
        <v>463</v>
      </c>
      <c r="F80" s="6">
        <v>6</v>
      </c>
      <c r="G80" s="48">
        <v>0.5</v>
      </c>
      <c r="H80" s="129">
        <f t="shared" si="5"/>
        <v>112.84</v>
      </c>
      <c r="I80" s="129">
        <v>113</v>
      </c>
      <c r="J80" s="129">
        <v>113</v>
      </c>
      <c r="K80" s="116">
        <f t="shared" si="4"/>
        <v>0.26036866359447003</v>
      </c>
      <c r="L80" s="118">
        <v>113</v>
      </c>
      <c r="M80" s="119">
        <v>170</v>
      </c>
      <c r="N80" s="116">
        <f t="shared" si="6"/>
        <v>0.39170506912442399</v>
      </c>
      <c r="O80" s="9"/>
      <c r="P80" s="9"/>
      <c r="Q80" s="9"/>
      <c r="R80" s="9"/>
      <c r="S80" s="9"/>
      <c r="T80" s="9"/>
      <c r="U80" s="9"/>
      <c r="V80" s="9"/>
      <c r="W80" s="9"/>
      <c r="X80" s="294"/>
      <c r="Y80" s="294"/>
      <c r="Z80" s="1"/>
    </row>
    <row r="81" spans="1:26" x14ac:dyDescent="0.4">
      <c r="A81" s="5">
        <v>77</v>
      </c>
      <c r="B81" s="4" t="s">
        <v>194</v>
      </c>
      <c r="C81" s="4" t="s">
        <v>44</v>
      </c>
      <c r="D81" s="50">
        <v>9159</v>
      </c>
      <c r="E81" s="126" t="s">
        <v>464</v>
      </c>
      <c r="F81" s="6">
        <v>4</v>
      </c>
      <c r="G81" s="48">
        <v>0.3</v>
      </c>
      <c r="H81" s="129">
        <f t="shared" si="5"/>
        <v>1428.8040000000001</v>
      </c>
      <c r="I81" s="129">
        <v>1429</v>
      </c>
      <c r="J81" s="129">
        <v>1429</v>
      </c>
      <c r="K81" s="116">
        <f t="shared" si="4"/>
        <v>0.15602139971612622</v>
      </c>
      <c r="L81" s="118">
        <v>1429</v>
      </c>
      <c r="M81" s="118">
        <v>1429</v>
      </c>
      <c r="N81" s="116">
        <f t="shared" si="6"/>
        <v>0.15602139971612622</v>
      </c>
      <c r="O81" s="9"/>
      <c r="P81" s="9"/>
      <c r="Q81" s="9"/>
      <c r="R81" s="9"/>
      <c r="S81" s="9"/>
      <c r="T81" s="9"/>
      <c r="U81" s="9"/>
      <c r="V81" s="9"/>
      <c r="W81" s="9"/>
      <c r="X81" s="294"/>
      <c r="Y81" s="294"/>
      <c r="Z81" s="1"/>
    </row>
    <row r="82" spans="1:26" x14ac:dyDescent="0.4">
      <c r="A82" s="5">
        <v>78</v>
      </c>
      <c r="B82" s="4" t="s">
        <v>196</v>
      </c>
      <c r="C82" s="4" t="s">
        <v>44</v>
      </c>
      <c r="D82" s="50">
        <v>12249</v>
      </c>
      <c r="E82" s="126" t="s">
        <v>465</v>
      </c>
      <c r="F82" s="6">
        <v>3</v>
      </c>
      <c r="G82" s="48">
        <v>0.2</v>
      </c>
      <c r="H82" s="129">
        <f t="shared" si="5"/>
        <v>1273.8960000000002</v>
      </c>
      <c r="I82" s="129">
        <v>1274</v>
      </c>
      <c r="J82" s="129">
        <v>1274</v>
      </c>
      <c r="K82" s="116">
        <f t="shared" si="4"/>
        <v>0.10400849048901951</v>
      </c>
      <c r="L82" s="118">
        <v>1274</v>
      </c>
      <c r="M82" s="118">
        <v>1274</v>
      </c>
      <c r="N82" s="116">
        <f t="shared" si="6"/>
        <v>0.10400849048901951</v>
      </c>
      <c r="O82" s="9"/>
      <c r="P82" s="9"/>
      <c r="Q82" s="9"/>
      <c r="R82" s="9"/>
      <c r="S82" s="9"/>
      <c r="T82" s="9"/>
      <c r="U82" s="9"/>
      <c r="V82" s="9"/>
      <c r="W82" s="9"/>
      <c r="X82" s="294"/>
      <c r="Y82" s="294"/>
      <c r="Z82" s="1"/>
    </row>
    <row r="83" spans="1:26" x14ac:dyDescent="0.4">
      <c r="A83" s="5">
        <v>79</v>
      </c>
      <c r="B83" s="4" t="s">
        <v>198</v>
      </c>
      <c r="C83" s="4" t="s">
        <v>44</v>
      </c>
      <c r="D83" s="50">
        <v>7975</v>
      </c>
      <c r="E83" s="126" t="s">
        <v>466</v>
      </c>
      <c r="F83" s="6">
        <v>2</v>
      </c>
      <c r="G83" s="48">
        <v>0.1</v>
      </c>
      <c r="H83" s="129">
        <f t="shared" si="5"/>
        <v>414.70000000000005</v>
      </c>
      <c r="I83" s="129">
        <v>415</v>
      </c>
      <c r="J83" s="129">
        <v>415</v>
      </c>
      <c r="K83" s="116">
        <f t="shared" si="4"/>
        <v>5.2037617554858931E-2</v>
      </c>
      <c r="L83" s="118">
        <v>415</v>
      </c>
      <c r="M83" s="118">
        <v>415</v>
      </c>
      <c r="N83" s="116">
        <f t="shared" si="6"/>
        <v>5.2037617554858931E-2</v>
      </c>
      <c r="O83" s="9"/>
      <c r="P83" s="9"/>
      <c r="Q83" s="9"/>
      <c r="R83" s="9"/>
      <c r="S83" s="9"/>
      <c r="T83" s="9"/>
      <c r="U83" s="9"/>
      <c r="V83" s="9"/>
      <c r="W83" s="9"/>
      <c r="X83" s="294"/>
      <c r="Y83" s="294"/>
      <c r="Z83" s="1"/>
    </row>
    <row r="84" spans="1:26" x14ac:dyDescent="0.4">
      <c r="A84" s="5">
        <v>80</v>
      </c>
      <c r="B84" s="4" t="s">
        <v>200</v>
      </c>
      <c r="C84" s="4" t="s">
        <v>44</v>
      </c>
      <c r="D84" s="50">
        <v>7444</v>
      </c>
      <c r="E84" s="126" t="s">
        <v>467</v>
      </c>
      <c r="F84" s="6">
        <v>5</v>
      </c>
      <c r="G84" s="48">
        <v>0.4</v>
      </c>
      <c r="H84" s="129">
        <f t="shared" si="5"/>
        <v>1548.3520000000001</v>
      </c>
      <c r="I84" s="129">
        <v>1548</v>
      </c>
      <c r="J84" s="129">
        <v>1548</v>
      </c>
      <c r="K84" s="116">
        <f t="shared" si="4"/>
        <v>0.20795271359484149</v>
      </c>
      <c r="L84" s="118">
        <v>1548</v>
      </c>
      <c r="M84" s="118">
        <v>1548</v>
      </c>
      <c r="N84" s="116">
        <f t="shared" si="6"/>
        <v>0.20795271359484149</v>
      </c>
      <c r="O84" s="9"/>
      <c r="P84" s="9"/>
      <c r="Q84" s="9"/>
      <c r="R84" s="9"/>
      <c r="S84" s="9"/>
      <c r="T84" s="9"/>
      <c r="U84" s="9"/>
      <c r="V84" s="9"/>
      <c r="W84" s="9"/>
      <c r="X84" s="294"/>
      <c r="Y84" s="294"/>
      <c r="Z84" s="1"/>
    </row>
    <row r="85" spans="1:26" x14ac:dyDescent="0.4">
      <c r="A85" s="5">
        <v>81</v>
      </c>
      <c r="B85" s="4" t="s">
        <v>202</v>
      </c>
      <c r="C85" s="4" t="s">
        <v>44</v>
      </c>
      <c r="D85" s="51">
        <v>316</v>
      </c>
      <c r="E85" s="126" t="s">
        <v>468</v>
      </c>
      <c r="F85" s="6">
        <v>8</v>
      </c>
      <c r="G85" s="48">
        <v>1</v>
      </c>
      <c r="H85" s="129">
        <f t="shared" si="5"/>
        <v>164.32</v>
      </c>
      <c r="I85" s="129">
        <v>164</v>
      </c>
      <c r="J85" s="129">
        <v>164</v>
      </c>
      <c r="K85" s="116">
        <f t="shared" si="4"/>
        <v>0.51898734177215189</v>
      </c>
      <c r="L85" s="118">
        <v>164</v>
      </c>
      <c r="M85" s="119">
        <v>170</v>
      </c>
      <c r="N85" s="116">
        <f t="shared" si="6"/>
        <v>0.53797468354430378</v>
      </c>
      <c r="O85" s="9"/>
      <c r="P85" s="9"/>
      <c r="Q85" s="9"/>
      <c r="R85" s="9"/>
      <c r="S85" s="9"/>
      <c r="T85" s="9"/>
      <c r="U85" s="9"/>
      <c r="V85" s="9"/>
      <c r="W85" s="9"/>
      <c r="X85" s="294"/>
      <c r="Y85" s="294"/>
      <c r="Z85" s="1"/>
    </row>
    <row r="86" spans="1:26" x14ac:dyDescent="0.4">
      <c r="A86" s="5">
        <v>82</v>
      </c>
      <c r="B86" s="4" t="s">
        <v>204</v>
      </c>
      <c r="C86" s="4" t="s">
        <v>44</v>
      </c>
      <c r="D86" s="50">
        <v>3797</v>
      </c>
      <c r="E86" s="126" t="s">
        <v>469</v>
      </c>
      <c r="F86" s="6">
        <v>8</v>
      </c>
      <c r="G86" s="48">
        <v>1</v>
      </c>
      <c r="H86" s="129">
        <f t="shared" si="5"/>
        <v>1974.44</v>
      </c>
      <c r="I86" s="129">
        <v>1974</v>
      </c>
      <c r="J86" s="129">
        <v>1974</v>
      </c>
      <c r="K86" s="116">
        <f t="shared" si="4"/>
        <v>0.51988411904134846</v>
      </c>
      <c r="L86" s="118">
        <v>1974</v>
      </c>
      <c r="M86" s="118">
        <v>1974</v>
      </c>
      <c r="N86" s="116">
        <f t="shared" si="6"/>
        <v>0.51988411904134846</v>
      </c>
      <c r="O86" s="9"/>
      <c r="P86" s="9"/>
      <c r="Q86" s="9"/>
      <c r="R86" s="9"/>
      <c r="S86" s="9"/>
      <c r="T86" s="9"/>
      <c r="U86" s="9"/>
      <c r="V86" s="9"/>
      <c r="W86" s="9"/>
      <c r="X86" s="294"/>
      <c r="Y86" s="294"/>
      <c r="Z86" s="1"/>
    </row>
    <row r="87" spans="1:26" x14ac:dyDescent="0.4">
      <c r="A87" s="5">
        <v>83</v>
      </c>
      <c r="B87" s="4" t="s">
        <v>206</v>
      </c>
      <c r="C87" s="4" t="s">
        <v>44</v>
      </c>
      <c r="D87" s="50">
        <v>86598</v>
      </c>
      <c r="E87" s="126" t="s">
        <v>470</v>
      </c>
      <c r="F87" s="6">
        <v>1</v>
      </c>
      <c r="G87" s="48">
        <v>0</v>
      </c>
      <c r="H87" s="129">
        <f t="shared" si="5"/>
        <v>0</v>
      </c>
      <c r="I87" s="129">
        <v>0</v>
      </c>
      <c r="J87" s="129">
        <v>0</v>
      </c>
      <c r="K87" s="116">
        <f t="shared" si="4"/>
        <v>0</v>
      </c>
      <c r="L87" s="119">
        <f>(0.01*D87)</f>
        <v>865.98</v>
      </c>
      <c r="M87" s="122">
        <f>L87</f>
        <v>865.98</v>
      </c>
      <c r="N87" s="116">
        <f t="shared" si="6"/>
        <v>0.01</v>
      </c>
      <c r="O87" s="9"/>
      <c r="P87" s="9"/>
      <c r="Q87" s="9"/>
      <c r="R87" s="9"/>
      <c r="S87" s="9"/>
      <c r="T87" s="9"/>
      <c r="U87" s="9"/>
      <c r="V87" s="9"/>
      <c r="W87" s="9"/>
      <c r="X87" s="294"/>
      <c r="Y87" s="294"/>
      <c r="Z87" s="1"/>
    </row>
    <row r="88" spans="1:26" x14ac:dyDescent="0.4">
      <c r="A88" s="5">
        <v>84</v>
      </c>
      <c r="B88" s="4" t="s">
        <v>208</v>
      </c>
      <c r="C88" s="4" t="s">
        <v>44</v>
      </c>
      <c r="D88" s="50">
        <v>780300</v>
      </c>
      <c r="E88" s="126" t="s">
        <v>471</v>
      </c>
      <c r="F88" s="6">
        <v>2</v>
      </c>
      <c r="G88" s="48">
        <v>0.1</v>
      </c>
      <c r="H88" s="129">
        <f t="shared" si="5"/>
        <v>40575.600000000006</v>
      </c>
      <c r="I88" s="133">
        <f>(0.52*250000)*G88</f>
        <v>13000</v>
      </c>
      <c r="J88" s="129">
        <f>I88</f>
        <v>13000</v>
      </c>
      <c r="K88" s="116">
        <f t="shared" si="4"/>
        <v>1.6660258874791747E-2</v>
      </c>
      <c r="L88" s="118">
        <f>I88</f>
        <v>13000</v>
      </c>
      <c r="M88" s="118">
        <f>I88</f>
        <v>13000</v>
      </c>
      <c r="N88" s="116">
        <f t="shared" si="6"/>
        <v>1.6660258874791747E-2</v>
      </c>
      <c r="O88" s="9"/>
      <c r="P88" s="9"/>
      <c r="Q88" s="9"/>
      <c r="R88" s="9"/>
      <c r="S88" s="9"/>
      <c r="T88" s="9"/>
      <c r="U88" s="9"/>
      <c r="V88" s="9"/>
      <c r="W88" s="9"/>
      <c r="X88" s="294"/>
      <c r="Y88" s="294"/>
      <c r="Z88" s="1"/>
    </row>
    <row r="89" spans="1:26" x14ac:dyDescent="0.4">
      <c r="A89" s="5">
        <v>85</v>
      </c>
      <c r="B89" s="4" t="s">
        <v>210</v>
      </c>
      <c r="C89" s="4" t="s">
        <v>44</v>
      </c>
      <c r="D89" s="50">
        <v>300003</v>
      </c>
      <c r="E89" s="126" t="s">
        <v>472</v>
      </c>
      <c r="F89" s="6">
        <v>5</v>
      </c>
      <c r="G89" s="48">
        <v>0.4</v>
      </c>
      <c r="H89" s="129">
        <f t="shared" si="5"/>
        <v>62400.624000000003</v>
      </c>
      <c r="I89" s="134">
        <f>(0.52*D89)*G89</f>
        <v>62400.624000000003</v>
      </c>
      <c r="J89" s="129">
        <v>62401</v>
      </c>
      <c r="K89" s="116">
        <f t="shared" si="4"/>
        <v>0.20800125332080013</v>
      </c>
      <c r="L89" s="118">
        <v>62401</v>
      </c>
      <c r="M89" s="118">
        <v>62401</v>
      </c>
      <c r="N89" s="116">
        <f t="shared" si="6"/>
        <v>0.20800125332080013</v>
      </c>
      <c r="O89" s="9"/>
      <c r="P89" s="9"/>
      <c r="Q89" s="9"/>
      <c r="R89" s="9"/>
      <c r="S89" s="9"/>
      <c r="T89" s="9"/>
      <c r="U89" s="9"/>
      <c r="V89" s="9"/>
      <c r="W89" s="9"/>
      <c r="X89" s="294"/>
      <c r="Y89" s="294"/>
      <c r="Z89" s="1"/>
    </row>
    <row r="90" spans="1:26" x14ac:dyDescent="0.4">
      <c r="A90" s="5">
        <v>86</v>
      </c>
      <c r="B90" s="4" t="s">
        <v>212</v>
      </c>
      <c r="C90" s="4" t="s">
        <v>44</v>
      </c>
      <c r="D90" s="50">
        <v>14508</v>
      </c>
      <c r="E90" s="126" t="s">
        <v>473</v>
      </c>
      <c r="F90" s="6">
        <v>5</v>
      </c>
      <c r="G90" s="48">
        <v>0.4</v>
      </c>
      <c r="H90" s="129">
        <f t="shared" si="5"/>
        <v>3017.6640000000002</v>
      </c>
      <c r="I90" s="129">
        <v>3018</v>
      </c>
      <c r="J90" s="129">
        <v>3018</v>
      </c>
      <c r="K90" s="116">
        <f t="shared" si="4"/>
        <v>0.20802315963606285</v>
      </c>
      <c r="L90" s="118">
        <v>3018</v>
      </c>
      <c r="M90" s="118">
        <v>3018</v>
      </c>
      <c r="N90" s="116">
        <f t="shared" si="6"/>
        <v>0.20802315963606285</v>
      </c>
      <c r="O90" s="9"/>
      <c r="P90" s="9"/>
      <c r="Q90" s="9"/>
      <c r="R90" s="9"/>
      <c r="S90" s="9"/>
      <c r="T90" s="9"/>
      <c r="U90" s="9"/>
      <c r="V90" s="9"/>
      <c r="W90" s="9"/>
      <c r="X90" s="294"/>
      <c r="Y90" s="294"/>
      <c r="Z90" s="1"/>
    </row>
    <row r="91" spans="1:26" x14ac:dyDescent="0.4">
      <c r="A91" s="5">
        <v>87</v>
      </c>
      <c r="B91" s="4" t="s">
        <v>214</v>
      </c>
      <c r="C91" s="4" t="s">
        <v>44</v>
      </c>
      <c r="D91" s="50">
        <v>1158</v>
      </c>
      <c r="E91" s="126" t="s">
        <v>474</v>
      </c>
      <c r="F91" s="6">
        <v>7</v>
      </c>
      <c r="G91" s="48">
        <v>0.75</v>
      </c>
      <c r="H91" s="129">
        <f t="shared" si="5"/>
        <v>451.62</v>
      </c>
      <c r="I91" s="129">
        <v>452</v>
      </c>
      <c r="J91" s="129">
        <v>452</v>
      </c>
      <c r="K91" s="116">
        <f t="shared" si="4"/>
        <v>0.39032815198618309</v>
      </c>
      <c r="L91" s="118">
        <v>452</v>
      </c>
      <c r="M91" s="118">
        <v>452</v>
      </c>
      <c r="N91" s="116">
        <f t="shared" si="6"/>
        <v>0.39032815198618309</v>
      </c>
      <c r="O91" s="9"/>
      <c r="P91" s="9"/>
      <c r="Q91" s="9"/>
      <c r="R91" s="9"/>
      <c r="S91" s="9"/>
      <c r="T91" s="9"/>
      <c r="U91" s="9"/>
      <c r="V91" s="9"/>
      <c r="W91" s="9"/>
      <c r="X91" s="294"/>
      <c r="Y91" s="294"/>
      <c r="Z91" s="1"/>
    </row>
    <row r="92" spans="1:26" x14ac:dyDescent="0.4">
      <c r="A92" s="5">
        <v>88</v>
      </c>
      <c r="B92" s="4" t="s">
        <v>216</v>
      </c>
      <c r="C92" s="4" t="s">
        <v>41</v>
      </c>
      <c r="D92" s="50">
        <v>1503</v>
      </c>
      <c r="E92" s="126" t="s">
        <v>475</v>
      </c>
      <c r="F92" s="6">
        <v>3</v>
      </c>
      <c r="G92" s="48">
        <v>0.2</v>
      </c>
      <c r="H92" s="129">
        <f t="shared" si="5"/>
        <v>156.31200000000001</v>
      </c>
      <c r="I92" s="129">
        <v>156</v>
      </c>
      <c r="J92" s="130">
        <f>(0.75*I92)</f>
        <v>117</v>
      </c>
      <c r="K92" s="116">
        <f t="shared" si="4"/>
        <v>7.7844311377245512E-2</v>
      </c>
      <c r="L92" s="118">
        <v>117</v>
      </c>
      <c r="M92" s="122">
        <v>117</v>
      </c>
      <c r="N92" s="116">
        <f t="shared" si="6"/>
        <v>7.7844311377245512E-2</v>
      </c>
      <c r="O92" s="9"/>
      <c r="P92" s="9"/>
      <c r="Q92" s="9"/>
      <c r="R92" s="9"/>
      <c r="S92" s="9"/>
      <c r="T92" s="9"/>
      <c r="U92" s="9"/>
      <c r="V92" s="9"/>
      <c r="W92" s="9"/>
      <c r="X92" s="294"/>
      <c r="Y92" s="294"/>
      <c r="Z92" s="1"/>
    </row>
    <row r="93" spans="1:26" x14ac:dyDescent="0.4">
      <c r="A93" s="5">
        <v>89</v>
      </c>
      <c r="B93" s="4" t="s">
        <v>218</v>
      </c>
      <c r="C93" s="4" t="s">
        <v>44</v>
      </c>
      <c r="D93" s="50">
        <v>1012</v>
      </c>
      <c r="E93" s="126" t="s">
        <v>476</v>
      </c>
      <c r="F93" s="6">
        <v>5</v>
      </c>
      <c r="G93" s="48">
        <v>0.4</v>
      </c>
      <c r="H93" s="129">
        <f t="shared" si="5"/>
        <v>210.49600000000001</v>
      </c>
      <c r="I93" s="129">
        <v>210</v>
      </c>
      <c r="J93" s="129">
        <v>210</v>
      </c>
      <c r="K93" s="116">
        <f t="shared" si="4"/>
        <v>0.2075098814229249</v>
      </c>
      <c r="L93" s="118">
        <v>210</v>
      </c>
      <c r="M93" s="118">
        <v>210</v>
      </c>
      <c r="N93" s="116">
        <f t="shared" si="6"/>
        <v>0.2075098814229249</v>
      </c>
      <c r="O93" s="9"/>
      <c r="P93" s="9"/>
      <c r="Q93" s="9"/>
      <c r="R93" s="9"/>
      <c r="S93" s="9"/>
      <c r="T93" s="9"/>
      <c r="U93" s="9"/>
      <c r="V93" s="9"/>
      <c r="W93" s="9"/>
      <c r="X93" s="294"/>
      <c r="Y93" s="294"/>
      <c r="Z93" s="1"/>
    </row>
    <row r="94" spans="1:26" x14ac:dyDescent="0.4">
      <c r="A94" s="5">
        <v>90</v>
      </c>
      <c r="B94" s="4" t="s">
        <v>220</v>
      </c>
      <c r="C94" s="4" t="s">
        <v>44</v>
      </c>
      <c r="D94" s="50">
        <v>1586</v>
      </c>
      <c r="E94" s="126" t="s">
        <v>477</v>
      </c>
      <c r="F94" s="6">
        <v>5</v>
      </c>
      <c r="G94" s="48">
        <v>0.4</v>
      </c>
      <c r="H94" s="129">
        <f t="shared" si="5"/>
        <v>329.88800000000003</v>
      </c>
      <c r="I94" s="129">
        <v>330</v>
      </c>
      <c r="J94" s="129">
        <v>330</v>
      </c>
      <c r="K94" s="116">
        <f t="shared" si="4"/>
        <v>0.20807061790668349</v>
      </c>
      <c r="L94" s="118">
        <v>330</v>
      </c>
      <c r="M94" s="118">
        <v>330</v>
      </c>
      <c r="N94" s="116">
        <f t="shared" si="6"/>
        <v>0.20807061790668349</v>
      </c>
      <c r="O94" s="9"/>
      <c r="P94" s="9"/>
      <c r="Q94" s="9"/>
      <c r="R94" s="9"/>
      <c r="S94" s="9"/>
      <c r="T94" s="9"/>
      <c r="U94" s="9"/>
      <c r="V94" s="9"/>
      <c r="W94" s="9"/>
      <c r="X94" s="294"/>
      <c r="Y94" s="294"/>
      <c r="Z94" s="1"/>
    </row>
    <row r="95" spans="1:26" x14ac:dyDescent="0.4">
      <c r="A95" s="5">
        <v>91</v>
      </c>
      <c r="B95" s="4" t="s">
        <v>222</v>
      </c>
      <c r="C95" s="4" t="s">
        <v>44</v>
      </c>
      <c r="D95" s="51">
        <v>67</v>
      </c>
      <c r="E95" s="126" t="s">
        <v>478</v>
      </c>
      <c r="F95" s="6">
        <v>8</v>
      </c>
      <c r="G95" s="48">
        <v>1</v>
      </c>
      <c r="H95" s="129">
        <f t="shared" si="5"/>
        <v>34.840000000000003</v>
      </c>
      <c r="I95" s="129">
        <v>35</v>
      </c>
      <c r="J95" s="129">
        <v>35</v>
      </c>
      <c r="K95" s="116">
        <f t="shared" si="4"/>
        <v>0.52238805970149249</v>
      </c>
      <c r="L95" s="118">
        <v>35</v>
      </c>
      <c r="M95" s="119">
        <v>170</v>
      </c>
      <c r="N95" s="116">
        <f t="shared" si="6"/>
        <v>2.5373134328358211</v>
      </c>
      <c r="O95" s="9"/>
      <c r="P95" s="9"/>
      <c r="Q95" s="9"/>
      <c r="R95" s="9"/>
      <c r="S95" s="9"/>
      <c r="T95" s="9"/>
      <c r="U95" s="9"/>
      <c r="V95" s="9"/>
      <c r="W95" s="9"/>
      <c r="X95" s="294"/>
      <c r="Y95" s="294"/>
      <c r="Z95" s="1"/>
    </row>
    <row r="96" spans="1:26" x14ac:dyDescent="0.4">
      <c r="A96" s="5">
        <v>92</v>
      </c>
      <c r="B96" s="4" t="s">
        <v>224</v>
      </c>
      <c r="C96" s="4" t="s">
        <v>44</v>
      </c>
      <c r="D96" s="51">
        <v>882</v>
      </c>
      <c r="E96" s="126" t="s">
        <v>479</v>
      </c>
      <c r="F96" s="6">
        <v>3</v>
      </c>
      <c r="G96" s="48">
        <v>0.2</v>
      </c>
      <c r="H96" s="129">
        <f t="shared" si="5"/>
        <v>91.728000000000009</v>
      </c>
      <c r="I96" s="129">
        <v>92</v>
      </c>
      <c r="J96" s="129">
        <v>92</v>
      </c>
      <c r="K96" s="116">
        <f t="shared" si="4"/>
        <v>0.10430839002267574</v>
      </c>
      <c r="L96" s="118">
        <v>92</v>
      </c>
      <c r="M96" s="119">
        <v>170</v>
      </c>
      <c r="N96" s="116">
        <f t="shared" si="6"/>
        <v>0.1927437641723356</v>
      </c>
      <c r="O96" s="9"/>
      <c r="P96" s="9"/>
      <c r="Q96" s="9"/>
      <c r="R96" s="9"/>
      <c r="S96" s="9"/>
      <c r="T96" s="9"/>
      <c r="U96" s="9"/>
      <c r="V96" s="9"/>
      <c r="W96" s="9"/>
      <c r="X96" s="294"/>
      <c r="Y96" s="294"/>
      <c r="Z96" s="1"/>
    </row>
    <row r="97" spans="1:26" x14ac:dyDescent="0.4">
      <c r="A97" s="5">
        <v>93</v>
      </c>
      <c r="B97" s="4" t="s">
        <v>226</v>
      </c>
      <c r="C97" s="4" t="s">
        <v>44</v>
      </c>
      <c r="D97" s="51">
        <v>887</v>
      </c>
      <c r="E97" s="126" t="s">
        <v>480</v>
      </c>
      <c r="F97" s="6">
        <v>5</v>
      </c>
      <c r="G97" s="48">
        <v>0.4</v>
      </c>
      <c r="H97" s="129">
        <f t="shared" si="5"/>
        <v>184.49600000000001</v>
      </c>
      <c r="I97" s="129">
        <v>184</v>
      </c>
      <c r="J97" s="129">
        <v>184</v>
      </c>
      <c r="K97" s="116">
        <f t="shared" si="4"/>
        <v>0.20744081172491544</v>
      </c>
      <c r="L97" s="118">
        <v>184</v>
      </c>
      <c r="M97" s="122">
        <v>184</v>
      </c>
      <c r="N97" s="116">
        <f t="shared" si="6"/>
        <v>0.20744081172491544</v>
      </c>
      <c r="O97" s="9"/>
      <c r="P97" s="9"/>
      <c r="Q97" s="9"/>
      <c r="R97" s="9"/>
      <c r="S97" s="9"/>
      <c r="T97" s="9"/>
      <c r="U97" s="9"/>
      <c r="V97" s="9"/>
      <c r="W97" s="9"/>
      <c r="X97" s="294"/>
      <c r="Y97" s="294"/>
      <c r="Z97" s="1"/>
    </row>
    <row r="98" spans="1:26" x14ac:dyDescent="0.4">
      <c r="A98" s="5">
        <v>94</v>
      </c>
      <c r="B98" s="4" t="s">
        <v>228</v>
      </c>
      <c r="C98" s="4" t="s">
        <v>44</v>
      </c>
      <c r="D98" s="51">
        <v>98</v>
      </c>
      <c r="E98" s="126" t="s">
        <v>481</v>
      </c>
      <c r="F98" s="6">
        <v>1</v>
      </c>
      <c r="G98" s="48">
        <v>0</v>
      </c>
      <c r="H98" s="129">
        <f t="shared" si="5"/>
        <v>0</v>
      </c>
      <c r="I98" s="129">
        <v>0</v>
      </c>
      <c r="J98" s="129">
        <v>0</v>
      </c>
      <c r="K98" s="116">
        <f t="shared" si="4"/>
        <v>0</v>
      </c>
      <c r="L98" s="121">
        <f>(0.01*D98)</f>
        <v>0.98</v>
      </c>
      <c r="M98" s="119">
        <v>170</v>
      </c>
      <c r="N98" s="116">
        <f t="shared" si="6"/>
        <v>1.7346938775510203</v>
      </c>
      <c r="O98" s="9"/>
      <c r="P98" s="9"/>
      <c r="Q98" s="9"/>
      <c r="R98" s="9"/>
      <c r="S98" s="9"/>
      <c r="T98" s="9"/>
      <c r="U98" s="9"/>
      <c r="V98" s="9"/>
      <c r="W98" s="9"/>
      <c r="X98" s="294"/>
      <c r="Y98" s="294"/>
      <c r="Z98" s="1"/>
    </row>
    <row r="99" spans="1:26" x14ac:dyDescent="0.4">
      <c r="A99" s="57">
        <v>95</v>
      </c>
      <c r="B99" s="26" t="s">
        <v>230</v>
      </c>
      <c r="C99" s="26" t="s">
        <v>41</v>
      </c>
      <c r="D99" s="53">
        <v>47986</v>
      </c>
      <c r="E99" s="127" t="s">
        <v>482</v>
      </c>
      <c r="F99" s="26">
        <v>3</v>
      </c>
      <c r="G99" s="63">
        <v>0.2</v>
      </c>
      <c r="H99" s="137">
        <f t="shared" si="5"/>
        <v>4990.5440000000008</v>
      </c>
      <c r="I99" s="131">
        <f>H99</f>
        <v>4990.5440000000008</v>
      </c>
      <c r="J99" s="133">
        <f>H99*0.75</f>
        <v>3742.9080000000004</v>
      </c>
      <c r="K99" s="117">
        <f t="shared" si="4"/>
        <v>7.8000000000000014E-2</v>
      </c>
      <c r="L99" s="120">
        <f>J99</f>
        <v>3742.9080000000004</v>
      </c>
      <c r="M99" s="120">
        <f>J99</f>
        <v>3742.9080000000004</v>
      </c>
      <c r="N99" s="117">
        <f>K99</f>
        <v>7.8000000000000014E-2</v>
      </c>
      <c r="O99" s="9"/>
      <c r="P99" s="9"/>
      <c r="Q99" s="9"/>
      <c r="R99" s="9"/>
      <c r="S99" s="9"/>
      <c r="T99" s="9"/>
      <c r="U99" s="9"/>
      <c r="V99" s="9"/>
      <c r="W99" s="9"/>
      <c r="X99" s="294"/>
      <c r="Y99" s="294"/>
      <c r="Z99" s="1"/>
    </row>
    <row r="100" spans="1:26" x14ac:dyDescent="0.4">
      <c r="A100" s="5">
        <v>96</v>
      </c>
      <c r="B100" s="4" t="s">
        <v>232</v>
      </c>
      <c r="C100" s="4" t="s">
        <v>44</v>
      </c>
      <c r="D100" s="51">
        <v>79</v>
      </c>
      <c r="E100" s="126" t="s">
        <v>483</v>
      </c>
      <c r="F100" s="6">
        <v>4</v>
      </c>
      <c r="G100" s="48">
        <v>0.3</v>
      </c>
      <c r="H100" s="129">
        <f t="shared" si="5"/>
        <v>12.324</v>
      </c>
      <c r="I100" s="129">
        <v>12</v>
      </c>
      <c r="J100" s="129">
        <v>12</v>
      </c>
      <c r="K100" s="116">
        <f t="shared" ref="K100:K131" si="7">J100/D100</f>
        <v>0.15189873417721519</v>
      </c>
      <c r="L100" s="118">
        <v>12</v>
      </c>
      <c r="M100" s="119">
        <v>170</v>
      </c>
      <c r="N100" s="116">
        <f t="shared" si="6"/>
        <v>2.1518987341772151</v>
      </c>
      <c r="O100" s="9"/>
      <c r="P100" s="9"/>
      <c r="Q100" s="9"/>
      <c r="R100" s="9"/>
      <c r="S100" s="9"/>
      <c r="T100" s="9"/>
      <c r="U100" s="9"/>
      <c r="V100" s="9"/>
      <c r="W100" s="9"/>
      <c r="X100" s="294"/>
      <c r="Y100" s="294"/>
      <c r="Z100" s="1"/>
    </row>
    <row r="101" spans="1:26" x14ac:dyDescent="0.4">
      <c r="A101" s="5">
        <v>97</v>
      </c>
      <c r="B101" s="4" t="s">
        <v>234</v>
      </c>
      <c r="C101" s="4" t="s">
        <v>44</v>
      </c>
      <c r="D101" s="50">
        <v>52823</v>
      </c>
      <c r="E101" s="126" t="s">
        <v>484</v>
      </c>
      <c r="F101" s="6">
        <v>3</v>
      </c>
      <c r="G101" s="48">
        <v>0.2</v>
      </c>
      <c r="H101" s="129">
        <f t="shared" si="5"/>
        <v>5493.5920000000006</v>
      </c>
      <c r="I101" s="129">
        <v>5494</v>
      </c>
      <c r="J101" s="129">
        <v>5494</v>
      </c>
      <c r="K101" s="116">
        <f t="shared" si="7"/>
        <v>0.10400772390814607</v>
      </c>
      <c r="L101" s="118">
        <v>5494</v>
      </c>
      <c r="M101" s="118">
        <v>5494</v>
      </c>
      <c r="N101" s="116">
        <f t="shared" si="6"/>
        <v>0.10400772390814607</v>
      </c>
      <c r="O101" s="9"/>
      <c r="P101" s="9"/>
      <c r="Q101" s="9"/>
      <c r="R101" s="9"/>
      <c r="S101" s="9"/>
      <c r="T101" s="9"/>
      <c r="U101" s="9"/>
      <c r="V101" s="9"/>
      <c r="W101" s="9"/>
      <c r="X101" s="294"/>
      <c r="Y101" s="294"/>
      <c r="Z101" s="1"/>
    </row>
    <row r="102" spans="1:26" x14ac:dyDescent="0.4">
      <c r="A102" s="5">
        <v>98</v>
      </c>
      <c r="B102" s="4" t="s">
        <v>236</v>
      </c>
      <c r="C102" s="4" t="s">
        <v>44</v>
      </c>
      <c r="D102" s="50">
        <v>61250</v>
      </c>
      <c r="E102" s="126" t="s">
        <v>485</v>
      </c>
      <c r="F102" s="6">
        <v>8</v>
      </c>
      <c r="G102" s="48">
        <v>1</v>
      </c>
      <c r="H102" s="129">
        <f t="shared" si="5"/>
        <v>31850</v>
      </c>
      <c r="I102" s="129">
        <v>31850</v>
      </c>
      <c r="J102" s="129">
        <v>31850</v>
      </c>
      <c r="K102" s="116">
        <f t="shared" si="7"/>
        <v>0.52</v>
      </c>
      <c r="L102" s="118">
        <v>31850</v>
      </c>
      <c r="M102" s="118">
        <v>31850</v>
      </c>
      <c r="N102" s="116">
        <f t="shared" si="6"/>
        <v>0.52</v>
      </c>
      <c r="O102" s="9"/>
      <c r="P102" s="9"/>
      <c r="Q102" s="9"/>
      <c r="R102" s="9"/>
      <c r="S102" s="9"/>
      <c r="T102" s="9"/>
      <c r="U102" s="9"/>
      <c r="V102" s="9"/>
      <c r="W102" s="9"/>
      <c r="X102" s="294"/>
      <c r="Y102" s="294"/>
      <c r="Z102" s="1"/>
    </row>
    <row r="103" spans="1:26" x14ac:dyDescent="0.4">
      <c r="A103" s="5">
        <v>99</v>
      </c>
      <c r="B103" s="4" t="s">
        <v>238</v>
      </c>
      <c r="C103" s="4" t="s">
        <v>44</v>
      </c>
      <c r="D103" s="50">
        <v>9651</v>
      </c>
      <c r="E103" s="126" t="s">
        <v>486</v>
      </c>
      <c r="F103" s="6">
        <v>7</v>
      </c>
      <c r="G103" s="48">
        <v>0.75</v>
      </c>
      <c r="H103" s="129">
        <f t="shared" si="5"/>
        <v>3763.8900000000003</v>
      </c>
      <c r="I103" s="129">
        <v>3764</v>
      </c>
      <c r="J103" s="129">
        <v>3764</v>
      </c>
      <c r="K103" s="116">
        <f t="shared" si="7"/>
        <v>0.39001139778261318</v>
      </c>
      <c r="L103" s="118">
        <v>3764</v>
      </c>
      <c r="M103" s="118">
        <v>3764</v>
      </c>
      <c r="N103" s="116">
        <f t="shared" si="6"/>
        <v>0.39001139778261318</v>
      </c>
      <c r="O103" s="9"/>
      <c r="P103" s="9"/>
      <c r="Q103" s="9"/>
      <c r="R103" s="9"/>
      <c r="S103" s="9"/>
      <c r="T103" s="9"/>
      <c r="U103" s="9"/>
      <c r="V103" s="9"/>
      <c r="W103" s="9"/>
      <c r="X103" s="294"/>
      <c r="Y103" s="294"/>
      <c r="Z103" s="1"/>
    </row>
    <row r="104" spans="1:26" x14ac:dyDescent="0.4">
      <c r="A104" s="5">
        <v>100</v>
      </c>
      <c r="B104" s="4" t="s">
        <v>240</v>
      </c>
      <c r="C104" s="4" t="s">
        <v>41</v>
      </c>
      <c r="D104" s="51">
        <v>162</v>
      </c>
      <c r="E104" s="126" t="s">
        <v>487</v>
      </c>
      <c r="F104" s="6">
        <v>3</v>
      </c>
      <c r="G104" s="48">
        <v>0.2</v>
      </c>
      <c r="H104" s="129">
        <f t="shared" si="5"/>
        <v>16.848000000000003</v>
      </c>
      <c r="I104" s="129">
        <v>17</v>
      </c>
      <c r="J104" s="130">
        <f>(0.75*I104)</f>
        <v>12.75</v>
      </c>
      <c r="K104" s="116">
        <f t="shared" si="7"/>
        <v>7.8703703703703706E-2</v>
      </c>
      <c r="L104" s="118">
        <v>13</v>
      </c>
      <c r="M104" s="119">
        <v>85</v>
      </c>
      <c r="N104" s="116">
        <f t="shared" si="6"/>
        <v>0.52469135802469136</v>
      </c>
      <c r="O104" s="9"/>
      <c r="P104" s="9"/>
      <c r="Q104" s="9"/>
      <c r="R104" s="9"/>
      <c r="S104" s="9"/>
      <c r="T104" s="9"/>
      <c r="U104" s="9"/>
      <c r="V104" s="9"/>
      <c r="W104" s="9"/>
      <c r="X104" s="294"/>
      <c r="Y104" s="294"/>
      <c r="Z104" s="1"/>
    </row>
    <row r="105" spans="1:26" x14ac:dyDescent="0.4">
      <c r="A105" s="5">
        <v>101</v>
      </c>
      <c r="B105" s="4" t="s">
        <v>242</v>
      </c>
      <c r="C105" s="4" t="s">
        <v>41</v>
      </c>
      <c r="D105" s="51">
        <v>122</v>
      </c>
      <c r="E105" s="126" t="s">
        <v>488</v>
      </c>
      <c r="F105" s="6">
        <v>2</v>
      </c>
      <c r="G105" s="48">
        <v>0.1</v>
      </c>
      <c r="H105" s="129">
        <f t="shared" si="5"/>
        <v>6.3440000000000012</v>
      </c>
      <c r="I105" s="129">
        <v>6</v>
      </c>
      <c r="J105" s="130">
        <f>(0.75*I105)</f>
        <v>4.5</v>
      </c>
      <c r="K105" s="116">
        <f t="shared" si="7"/>
        <v>3.6885245901639344E-2</v>
      </c>
      <c r="L105" s="118">
        <v>5</v>
      </c>
      <c r="M105" s="119">
        <v>85</v>
      </c>
      <c r="N105" s="116">
        <f t="shared" si="6"/>
        <v>0.69672131147540983</v>
      </c>
      <c r="O105" s="9"/>
      <c r="P105" s="9"/>
      <c r="Q105" s="9"/>
      <c r="R105" s="9"/>
      <c r="S105" s="9"/>
      <c r="T105" s="9"/>
      <c r="U105" s="9"/>
      <c r="V105" s="9"/>
      <c r="W105" s="9"/>
      <c r="X105" s="294"/>
      <c r="Y105" s="294"/>
      <c r="Z105" s="1"/>
    </row>
    <row r="106" spans="1:26" x14ac:dyDescent="0.4">
      <c r="A106" s="5">
        <v>102</v>
      </c>
      <c r="B106" s="4" t="s">
        <v>244</v>
      </c>
      <c r="C106" s="4" t="s">
        <v>44</v>
      </c>
      <c r="D106" s="50">
        <v>404638</v>
      </c>
      <c r="E106" s="126" t="s">
        <v>489</v>
      </c>
      <c r="F106" s="6">
        <v>3</v>
      </c>
      <c r="G106" s="48">
        <v>0.2</v>
      </c>
      <c r="H106" s="129">
        <f t="shared" si="5"/>
        <v>42082.352000000006</v>
      </c>
      <c r="I106" s="130">
        <f>(0.52*250000)*G106</f>
        <v>26000</v>
      </c>
      <c r="J106" s="129">
        <v>26000</v>
      </c>
      <c r="K106" s="116">
        <f t="shared" si="7"/>
        <v>6.4254963695945508E-2</v>
      </c>
      <c r="L106" s="118">
        <v>26000</v>
      </c>
      <c r="M106" s="118">
        <v>26000</v>
      </c>
      <c r="N106" s="116">
        <f t="shared" si="6"/>
        <v>6.4254963695945508E-2</v>
      </c>
      <c r="O106" s="9"/>
      <c r="P106" s="9"/>
      <c r="Q106" s="9"/>
      <c r="R106" s="9"/>
      <c r="S106" s="9"/>
      <c r="T106" s="9"/>
      <c r="U106" s="9"/>
      <c r="V106" s="9"/>
      <c r="W106" s="9"/>
      <c r="X106" s="294"/>
      <c r="Y106" s="294"/>
      <c r="Z106" s="1"/>
    </row>
    <row r="107" spans="1:26" x14ac:dyDescent="0.4">
      <c r="A107" s="5">
        <v>103</v>
      </c>
      <c r="B107" s="4" t="s">
        <v>246</v>
      </c>
      <c r="C107" s="4" t="s">
        <v>44</v>
      </c>
      <c r="D107" s="50">
        <v>10274</v>
      </c>
      <c r="E107" s="126" t="s">
        <v>490</v>
      </c>
      <c r="F107" s="6">
        <v>8</v>
      </c>
      <c r="G107" s="48">
        <v>1</v>
      </c>
      <c r="H107" s="129">
        <f t="shared" si="5"/>
        <v>5342.4800000000005</v>
      </c>
      <c r="I107" s="129">
        <v>5342</v>
      </c>
      <c r="J107" s="129">
        <v>5342</v>
      </c>
      <c r="K107" s="116">
        <f t="shared" si="7"/>
        <v>0.5199532801245863</v>
      </c>
      <c r="L107" s="118">
        <v>5342</v>
      </c>
      <c r="M107" s="118">
        <v>5342</v>
      </c>
      <c r="N107" s="116">
        <f t="shared" si="6"/>
        <v>0.5199532801245863</v>
      </c>
      <c r="O107" s="9"/>
      <c r="P107" s="9"/>
      <c r="Q107" s="9"/>
      <c r="R107" s="9"/>
      <c r="S107" s="9"/>
      <c r="T107" s="9"/>
      <c r="U107" s="9"/>
      <c r="V107" s="9"/>
      <c r="W107" s="9"/>
      <c r="X107" s="294"/>
      <c r="Y107" s="294"/>
      <c r="Z107" s="1"/>
    </row>
    <row r="108" spans="1:26" x14ac:dyDescent="0.4">
      <c r="A108" s="5">
        <v>104</v>
      </c>
      <c r="B108" s="4" t="s">
        <v>248</v>
      </c>
      <c r="C108" s="4" t="s">
        <v>44</v>
      </c>
      <c r="D108" s="50">
        <v>20110</v>
      </c>
      <c r="E108" s="126" t="s">
        <v>491</v>
      </c>
      <c r="F108" s="6">
        <v>6</v>
      </c>
      <c r="G108" s="48">
        <v>0.5</v>
      </c>
      <c r="H108" s="129">
        <f t="shared" si="5"/>
        <v>5228.6000000000004</v>
      </c>
      <c r="I108" s="129">
        <v>5229</v>
      </c>
      <c r="J108" s="129">
        <v>5229</v>
      </c>
      <c r="K108" s="116">
        <f t="shared" si="7"/>
        <v>0.26001989060169073</v>
      </c>
      <c r="L108" s="118">
        <v>5229</v>
      </c>
      <c r="M108" s="118">
        <v>5229</v>
      </c>
      <c r="N108" s="116">
        <f t="shared" si="6"/>
        <v>0.26001989060169073</v>
      </c>
      <c r="O108" s="9"/>
      <c r="P108" s="9"/>
      <c r="Q108" s="9"/>
      <c r="R108" s="9"/>
      <c r="S108" s="9"/>
      <c r="T108" s="9"/>
      <c r="U108" s="9"/>
      <c r="V108" s="9"/>
      <c r="W108" s="9"/>
      <c r="X108" s="294"/>
      <c r="Y108" s="294"/>
      <c r="Z108" s="1"/>
    </row>
    <row r="109" spans="1:26" x14ac:dyDescent="0.4">
      <c r="A109" s="5">
        <v>105</v>
      </c>
      <c r="B109" s="4" t="s">
        <v>250</v>
      </c>
      <c r="C109" s="4" t="s">
        <v>44</v>
      </c>
      <c r="D109" s="50">
        <v>142047</v>
      </c>
      <c r="E109" s="126" t="s">
        <v>492</v>
      </c>
      <c r="F109" s="6">
        <v>3</v>
      </c>
      <c r="G109" s="48">
        <v>0.2</v>
      </c>
      <c r="H109" s="129">
        <f t="shared" si="5"/>
        <v>14772.888000000001</v>
      </c>
      <c r="I109" s="129">
        <v>14773</v>
      </c>
      <c r="J109" s="129">
        <v>14773</v>
      </c>
      <c r="K109" s="116">
        <f t="shared" si="7"/>
        <v>0.10400078847142143</v>
      </c>
      <c r="L109" s="118">
        <v>14773</v>
      </c>
      <c r="M109" s="118">
        <v>14773</v>
      </c>
      <c r="N109" s="116">
        <f t="shared" si="6"/>
        <v>0.10400078847142143</v>
      </c>
      <c r="O109" s="9"/>
      <c r="P109" s="9"/>
      <c r="Q109" s="9"/>
      <c r="R109" s="9"/>
      <c r="S109" s="9"/>
      <c r="T109" s="9"/>
      <c r="U109" s="9"/>
      <c r="V109" s="9"/>
      <c r="W109" s="9"/>
      <c r="X109" s="294"/>
      <c r="Y109" s="294"/>
      <c r="Z109" s="1"/>
    </row>
    <row r="110" spans="1:26" x14ac:dyDescent="0.4">
      <c r="A110" s="5">
        <v>106</v>
      </c>
      <c r="B110" s="4" t="s">
        <v>252</v>
      </c>
      <c r="C110" s="4" t="s">
        <v>44</v>
      </c>
      <c r="D110" s="50">
        <v>11980</v>
      </c>
      <c r="E110" s="126" t="s">
        <v>493</v>
      </c>
      <c r="F110" s="6">
        <v>5</v>
      </c>
      <c r="G110" s="48">
        <v>0.4</v>
      </c>
      <c r="H110" s="129">
        <f t="shared" si="5"/>
        <v>2491.84</v>
      </c>
      <c r="I110" s="129">
        <v>2492</v>
      </c>
      <c r="J110" s="129">
        <v>2492</v>
      </c>
      <c r="K110" s="116">
        <f t="shared" si="7"/>
        <v>0.20801335559265444</v>
      </c>
      <c r="L110" s="118">
        <v>2492</v>
      </c>
      <c r="M110" s="118">
        <v>2492</v>
      </c>
      <c r="N110" s="116">
        <f t="shared" si="6"/>
        <v>0.20801335559265444</v>
      </c>
      <c r="O110" s="9"/>
      <c r="P110" s="9"/>
      <c r="Q110" s="9"/>
      <c r="R110" s="9"/>
      <c r="S110" s="9"/>
      <c r="T110" s="9"/>
      <c r="U110" s="9"/>
      <c r="V110" s="9"/>
      <c r="W110" s="9"/>
      <c r="X110" s="294"/>
      <c r="Y110" s="294"/>
      <c r="Z110" s="1"/>
    </row>
    <row r="111" spans="1:26" x14ac:dyDescent="0.4">
      <c r="A111" s="5">
        <v>107</v>
      </c>
      <c r="B111" s="4" t="s">
        <v>254</v>
      </c>
      <c r="C111" s="4" t="s">
        <v>44</v>
      </c>
      <c r="D111" s="50">
        <v>1355</v>
      </c>
      <c r="E111" s="126" t="s">
        <v>494</v>
      </c>
      <c r="F111" s="6">
        <v>6</v>
      </c>
      <c r="G111" s="48">
        <v>0.5</v>
      </c>
      <c r="H111" s="129">
        <f t="shared" si="5"/>
        <v>352.3</v>
      </c>
      <c r="I111" s="129">
        <v>352</v>
      </c>
      <c r="J111" s="129">
        <v>352</v>
      </c>
      <c r="K111" s="116">
        <f t="shared" si="7"/>
        <v>0.25977859778597784</v>
      </c>
      <c r="L111" s="118">
        <v>352</v>
      </c>
      <c r="M111" s="118">
        <v>352</v>
      </c>
      <c r="N111" s="116">
        <f t="shared" si="6"/>
        <v>0.25977859778597784</v>
      </c>
      <c r="O111" s="9"/>
      <c r="P111" s="9"/>
      <c r="Q111" s="9"/>
      <c r="R111" s="9"/>
      <c r="S111" s="9"/>
      <c r="T111" s="9"/>
      <c r="U111" s="9"/>
      <c r="V111" s="9"/>
      <c r="W111" s="9"/>
      <c r="X111" s="294"/>
      <c r="Y111" s="294"/>
      <c r="Z111" s="1"/>
    </row>
    <row r="112" spans="1:26" x14ac:dyDescent="0.4">
      <c r="A112" s="5">
        <v>108</v>
      </c>
      <c r="B112" s="4" t="s">
        <v>256</v>
      </c>
      <c r="C112" s="4" t="s">
        <v>44</v>
      </c>
      <c r="D112" s="50">
        <v>1963</v>
      </c>
      <c r="E112" s="126" t="s">
        <v>495</v>
      </c>
      <c r="F112" s="6">
        <v>3</v>
      </c>
      <c r="G112" s="48">
        <v>0.2</v>
      </c>
      <c r="H112" s="129">
        <f t="shared" si="5"/>
        <v>204.15200000000002</v>
      </c>
      <c r="I112" s="129">
        <v>204</v>
      </c>
      <c r="J112" s="129">
        <v>204</v>
      </c>
      <c r="K112" s="116">
        <f t="shared" si="7"/>
        <v>0.10392256749872644</v>
      </c>
      <c r="L112" s="118">
        <v>204</v>
      </c>
      <c r="M112" s="118">
        <v>204</v>
      </c>
      <c r="N112" s="116">
        <f t="shared" si="6"/>
        <v>0.10392256749872644</v>
      </c>
      <c r="O112" s="9"/>
      <c r="P112" s="9"/>
      <c r="Q112" s="9"/>
      <c r="R112" s="9"/>
      <c r="S112" s="9"/>
      <c r="T112" s="9"/>
      <c r="U112" s="9"/>
      <c r="V112" s="9"/>
      <c r="W112" s="9"/>
      <c r="X112" s="294"/>
      <c r="Y112" s="294"/>
      <c r="Z112" s="1"/>
    </row>
    <row r="113" spans="1:26" x14ac:dyDescent="0.4">
      <c r="A113" s="5">
        <v>109</v>
      </c>
      <c r="B113" s="4" t="s">
        <v>258</v>
      </c>
      <c r="C113" s="4" t="s">
        <v>44</v>
      </c>
      <c r="D113" s="51">
        <v>65</v>
      </c>
      <c r="E113" s="126" t="s">
        <v>496</v>
      </c>
      <c r="F113" s="6">
        <v>4</v>
      </c>
      <c r="G113" s="48">
        <v>0.3</v>
      </c>
      <c r="H113" s="129">
        <f t="shared" si="5"/>
        <v>10.14</v>
      </c>
      <c r="I113" s="129">
        <v>10</v>
      </c>
      <c r="J113" s="129">
        <v>10</v>
      </c>
      <c r="K113" s="116">
        <f t="shared" si="7"/>
        <v>0.15384615384615385</v>
      </c>
      <c r="L113" s="118">
        <v>10</v>
      </c>
      <c r="M113" s="119">
        <v>170</v>
      </c>
      <c r="N113" s="116">
        <f t="shared" si="6"/>
        <v>2.6153846153846154</v>
      </c>
      <c r="O113" s="9"/>
      <c r="P113" s="9"/>
      <c r="Q113" s="9"/>
      <c r="R113" s="9"/>
      <c r="S113" s="9"/>
      <c r="T113" s="9"/>
      <c r="U113" s="9"/>
      <c r="V113" s="9"/>
      <c r="W113" s="9"/>
      <c r="X113" s="294"/>
      <c r="Y113" s="294"/>
      <c r="Z113" s="1"/>
    </row>
    <row r="114" spans="1:26" x14ac:dyDescent="0.4">
      <c r="A114" s="5">
        <v>110</v>
      </c>
      <c r="B114" s="4" t="s">
        <v>260</v>
      </c>
      <c r="C114" s="4" t="s">
        <v>44</v>
      </c>
      <c r="D114" s="50">
        <v>1061</v>
      </c>
      <c r="E114" s="126" t="s">
        <v>497</v>
      </c>
      <c r="F114" s="6">
        <v>4</v>
      </c>
      <c r="G114" s="48">
        <v>0.3</v>
      </c>
      <c r="H114" s="129">
        <f t="shared" si="5"/>
        <v>165.51599999999999</v>
      </c>
      <c r="I114" s="129">
        <v>166</v>
      </c>
      <c r="J114" s="129">
        <v>166</v>
      </c>
      <c r="K114" s="116">
        <f t="shared" si="7"/>
        <v>0.15645617342130066</v>
      </c>
      <c r="L114" s="118">
        <v>166</v>
      </c>
      <c r="M114" s="119">
        <v>170</v>
      </c>
      <c r="N114" s="116">
        <f t="shared" si="6"/>
        <v>0.16022620169651272</v>
      </c>
      <c r="O114" s="9"/>
      <c r="P114" s="9"/>
      <c r="Q114" s="9"/>
      <c r="R114" s="9"/>
      <c r="S114" s="9"/>
      <c r="T114" s="9"/>
      <c r="U114" s="9"/>
      <c r="V114" s="9"/>
      <c r="W114" s="9"/>
      <c r="X114" s="294"/>
      <c r="Y114" s="294"/>
      <c r="Z114" s="1"/>
    </row>
    <row r="115" spans="1:26" x14ac:dyDescent="0.4">
      <c r="A115" s="5">
        <v>111</v>
      </c>
      <c r="B115" s="4" t="s">
        <v>262</v>
      </c>
      <c r="C115" s="4" t="s">
        <v>44</v>
      </c>
      <c r="D115" s="50">
        <v>1291642</v>
      </c>
      <c r="E115" s="126" t="s">
        <v>498</v>
      </c>
      <c r="F115" s="6">
        <v>3</v>
      </c>
      <c r="G115" s="48">
        <v>0.2</v>
      </c>
      <c r="H115" s="129">
        <f t="shared" si="5"/>
        <v>134330.76800000001</v>
      </c>
      <c r="I115" s="130">
        <f>(0.52*258328)*G115</f>
        <v>26866.112000000001</v>
      </c>
      <c r="J115" s="129">
        <f>I115</f>
        <v>26866.112000000001</v>
      </c>
      <c r="K115" s="116">
        <f t="shared" si="7"/>
        <v>2.0799967792933336E-2</v>
      </c>
      <c r="L115" s="118">
        <f>I115</f>
        <v>26866.112000000001</v>
      </c>
      <c r="M115" s="118">
        <f>I115</f>
        <v>26866.112000000001</v>
      </c>
      <c r="N115" s="116">
        <f t="shared" si="6"/>
        <v>2.0799967792933336E-2</v>
      </c>
      <c r="O115" s="9"/>
      <c r="P115" s="9"/>
      <c r="Q115" s="9"/>
      <c r="R115" s="9"/>
      <c r="S115" s="9"/>
      <c r="T115" s="9"/>
      <c r="U115" s="9"/>
      <c r="V115" s="9"/>
      <c r="W115" s="9"/>
      <c r="X115" s="294"/>
      <c r="Y115" s="294"/>
      <c r="Z115" s="1"/>
    </row>
    <row r="116" spans="1:26" x14ac:dyDescent="0.4">
      <c r="A116" s="5">
        <v>112</v>
      </c>
      <c r="B116" s="4" t="s">
        <v>264</v>
      </c>
      <c r="C116" s="4" t="s">
        <v>44</v>
      </c>
      <c r="D116" s="50">
        <v>64881</v>
      </c>
      <c r="E116" s="126" t="s">
        <v>499</v>
      </c>
      <c r="F116" s="6">
        <v>6</v>
      </c>
      <c r="G116" s="48">
        <v>0.5</v>
      </c>
      <c r="H116" s="129">
        <f t="shared" si="5"/>
        <v>16869.060000000001</v>
      </c>
      <c r="I116" s="129">
        <v>16869</v>
      </c>
      <c r="J116" s="129">
        <v>16869</v>
      </c>
      <c r="K116" s="116">
        <f t="shared" si="7"/>
        <v>0.25999907523003651</v>
      </c>
      <c r="L116" s="118">
        <v>16869</v>
      </c>
      <c r="M116" s="118">
        <v>16869</v>
      </c>
      <c r="N116" s="116">
        <f t="shared" si="6"/>
        <v>0.25999907523003651</v>
      </c>
      <c r="O116" s="9"/>
      <c r="P116" s="9"/>
      <c r="Q116" s="9"/>
      <c r="R116" s="9"/>
      <c r="S116" s="9"/>
      <c r="T116" s="9"/>
      <c r="U116" s="9"/>
      <c r="V116" s="9"/>
      <c r="W116" s="9"/>
      <c r="X116" s="294"/>
      <c r="Y116" s="294"/>
      <c r="Z116" s="1"/>
    </row>
    <row r="117" spans="1:26" x14ac:dyDescent="0.4">
      <c r="A117" s="5">
        <v>113</v>
      </c>
      <c r="B117" s="4" t="s">
        <v>266</v>
      </c>
      <c r="C117" s="4" t="s">
        <v>44</v>
      </c>
      <c r="D117" s="50">
        <v>3200</v>
      </c>
      <c r="E117" s="126" t="s">
        <v>500</v>
      </c>
      <c r="F117" s="6">
        <v>6</v>
      </c>
      <c r="G117" s="48">
        <v>0.5</v>
      </c>
      <c r="H117" s="129">
        <f t="shared" si="5"/>
        <v>832</v>
      </c>
      <c r="I117" s="129">
        <v>832</v>
      </c>
      <c r="J117" s="129">
        <v>832</v>
      </c>
      <c r="K117" s="116">
        <f t="shared" si="7"/>
        <v>0.26</v>
      </c>
      <c r="L117" s="118">
        <v>832</v>
      </c>
      <c r="M117" s="118">
        <v>832</v>
      </c>
      <c r="N117" s="116">
        <f t="shared" si="6"/>
        <v>0.26</v>
      </c>
      <c r="O117" s="9"/>
      <c r="P117" s="9"/>
      <c r="Q117" s="9"/>
      <c r="R117" s="9"/>
      <c r="S117" s="9"/>
      <c r="T117" s="9"/>
      <c r="U117" s="9"/>
      <c r="V117" s="9"/>
      <c r="W117" s="9"/>
      <c r="X117" s="294"/>
      <c r="Y117" s="294"/>
      <c r="Z117" s="1"/>
    </row>
    <row r="118" spans="1:26" x14ac:dyDescent="0.4">
      <c r="A118" s="5">
        <v>114</v>
      </c>
      <c r="B118" s="4" t="s">
        <v>268</v>
      </c>
      <c r="C118" s="4" t="s">
        <v>44</v>
      </c>
      <c r="D118" s="50">
        <v>3120</v>
      </c>
      <c r="E118" s="126" t="s">
        <v>501</v>
      </c>
      <c r="F118" s="6">
        <v>8</v>
      </c>
      <c r="G118" s="48">
        <v>1</v>
      </c>
      <c r="H118" s="129">
        <f t="shared" si="5"/>
        <v>1622.4</v>
      </c>
      <c r="I118" s="129">
        <v>1622</v>
      </c>
      <c r="J118" s="129">
        <v>1622</v>
      </c>
      <c r="K118" s="116">
        <f t="shared" si="7"/>
        <v>0.51987179487179491</v>
      </c>
      <c r="L118" s="118">
        <v>1622</v>
      </c>
      <c r="M118" s="118">
        <v>1622</v>
      </c>
      <c r="N118" s="116">
        <f t="shared" si="6"/>
        <v>0.51987179487179491</v>
      </c>
      <c r="O118" s="9"/>
      <c r="P118" s="9"/>
      <c r="Q118" s="9"/>
      <c r="R118" s="9"/>
      <c r="S118" s="9"/>
      <c r="T118" s="9"/>
      <c r="U118" s="9"/>
      <c r="V118" s="9"/>
      <c r="W118" s="9"/>
      <c r="X118" s="294"/>
      <c r="Y118" s="294"/>
      <c r="Z118" s="1"/>
    </row>
    <row r="119" spans="1:26" x14ac:dyDescent="0.4">
      <c r="A119" s="5">
        <v>115</v>
      </c>
      <c r="B119" s="4" t="s">
        <v>270</v>
      </c>
      <c r="C119" s="4" t="s">
        <v>44</v>
      </c>
      <c r="D119" s="51">
        <v>559</v>
      </c>
      <c r="E119" s="126" t="s">
        <v>502</v>
      </c>
      <c r="F119" s="6">
        <v>6</v>
      </c>
      <c r="G119" s="48">
        <v>0.5</v>
      </c>
      <c r="H119" s="129">
        <f t="shared" si="5"/>
        <v>145.34</v>
      </c>
      <c r="I119" s="129">
        <v>145</v>
      </c>
      <c r="J119" s="129">
        <v>145</v>
      </c>
      <c r="K119" s="116">
        <f t="shared" si="7"/>
        <v>0.25939177101967797</v>
      </c>
      <c r="L119" s="118">
        <v>145</v>
      </c>
      <c r="M119" s="119">
        <v>170</v>
      </c>
      <c r="N119" s="116">
        <f t="shared" si="6"/>
        <v>0.30411449016100178</v>
      </c>
      <c r="O119" s="9"/>
      <c r="P119" s="9"/>
      <c r="Q119" s="9"/>
      <c r="R119" s="9"/>
      <c r="S119" s="9"/>
      <c r="T119" s="9"/>
      <c r="U119" s="9"/>
      <c r="V119" s="9"/>
      <c r="W119" s="9"/>
      <c r="X119" s="294"/>
      <c r="Y119" s="294"/>
      <c r="Z119" s="1"/>
    </row>
    <row r="120" spans="1:26" x14ac:dyDescent="0.4">
      <c r="A120" s="5">
        <v>116</v>
      </c>
      <c r="B120" s="4" t="s">
        <v>272</v>
      </c>
      <c r="C120" s="4" t="s">
        <v>44</v>
      </c>
      <c r="D120" s="50">
        <v>1520</v>
      </c>
      <c r="E120" s="126" t="s">
        <v>503</v>
      </c>
      <c r="F120" s="6">
        <v>5</v>
      </c>
      <c r="G120" s="48">
        <v>0.4</v>
      </c>
      <c r="H120" s="129">
        <f t="shared" si="5"/>
        <v>316.16000000000003</v>
      </c>
      <c r="I120" s="129">
        <v>316</v>
      </c>
      <c r="J120" s="129">
        <v>316</v>
      </c>
      <c r="K120" s="116">
        <f t="shared" si="7"/>
        <v>0.20789473684210527</v>
      </c>
      <c r="L120" s="118">
        <v>316</v>
      </c>
      <c r="M120" s="118">
        <v>316</v>
      </c>
      <c r="N120" s="116">
        <f t="shared" si="6"/>
        <v>0.20789473684210527</v>
      </c>
      <c r="O120" s="9"/>
      <c r="P120" s="9"/>
      <c r="Q120" s="9"/>
      <c r="R120" s="9"/>
      <c r="S120" s="9"/>
      <c r="T120" s="9"/>
      <c r="U120" s="9"/>
      <c r="V120" s="9"/>
      <c r="W120" s="9"/>
      <c r="X120" s="294"/>
      <c r="Y120" s="294"/>
      <c r="Z120" s="1"/>
    </row>
    <row r="121" spans="1:26" x14ac:dyDescent="0.4">
      <c r="A121" s="5">
        <v>117</v>
      </c>
      <c r="B121" s="4" t="s">
        <v>274</v>
      </c>
      <c r="C121" s="4" t="s">
        <v>44</v>
      </c>
      <c r="D121" s="50">
        <v>20374</v>
      </c>
      <c r="E121" s="126" t="s">
        <v>504</v>
      </c>
      <c r="F121" s="6">
        <v>2</v>
      </c>
      <c r="G121" s="48">
        <v>0.1</v>
      </c>
      <c r="H121" s="129">
        <f t="shared" si="5"/>
        <v>1059.4480000000001</v>
      </c>
      <c r="I121" s="129">
        <v>1059</v>
      </c>
      <c r="J121" s="129">
        <v>1059</v>
      </c>
      <c r="K121" s="116">
        <f t="shared" si="7"/>
        <v>5.1978011190733288E-2</v>
      </c>
      <c r="L121" s="118">
        <v>1059</v>
      </c>
      <c r="M121" s="118">
        <v>1059</v>
      </c>
      <c r="N121" s="116">
        <f t="shared" si="6"/>
        <v>5.1978011190733288E-2</v>
      </c>
      <c r="O121" s="9"/>
      <c r="P121" s="9"/>
      <c r="Q121" s="9"/>
      <c r="R121" s="9"/>
      <c r="S121" s="9"/>
      <c r="T121" s="9"/>
      <c r="U121" s="9"/>
      <c r="V121" s="9"/>
      <c r="W121" s="9"/>
      <c r="X121" s="294"/>
      <c r="Y121" s="294"/>
      <c r="Z121" s="1"/>
    </row>
    <row r="122" spans="1:26" x14ac:dyDescent="0.4">
      <c r="A122" s="5">
        <v>118</v>
      </c>
      <c r="B122" s="4" t="s">
        <v>276</v>
      </c>
      <c r="C122" s="4" t="s">
        <v>44</v>
      </c>
      <c r="D122" s="51">
        <v>140</v>
      </c>
      <c r="E122" s="126" t="s">
        <v>505</v>
      </c>
      <c r="F122" s="6">
        <v>7</v>
      </c>
      <c r="G122" s="48">
        <v>0.75</v>
      </c>
      <c r="H122" s="129">
        <f t="shared" si="5"/>
        <v>54.599999999999994</v>
      </c>
      <c r="I122" s="129">
        <v>55</v>
      </c>
      <c r="J122" s="129">
        <v>55</v>
      </c>
      <c r="K122" s="116">
        <f t="shared" si="7"/>
        <v>0.39285714285714285</v>
      </c>
      <c r="L122" s="118">
        <v>55</v>
      </c>
      <c r="M122" s="119">
        <v>170</v>
      </c>
      <c r="N122" s="116">
        <f t="shared" si="6"/>
        <v>1.2142857142857142</v>
      </c>
      <c r="O122" s="9"/>
      <c r="P122" s="9"/>
      <c r="Q122" s="9"/>
      <c r="R122" s="9"/>
      <c r="S122" s="9"/>
      <c r="T122" s="9"/>
      <c r="U122" s="9"/>
      <c r="V122" s="9"/>
      <c r="W122" s="9"/>
      <c r="X122" s="294"/>
      <c r="Y122" s="294"/>
      <c r="Z122" s="1"/>
    </row>
    <row r="123" spans="1:26" x14ac:dyDescent="0.4">
      <c r="A123" s="5">
        <v>119</v>
      </c>
      <c r="B123" s="4" t="s">
        <v>278</v>
      </c>
      <c r="C123" s="4" t="s">
        <v>44</v>
      </c>
      <c r="D123" s="50">
        <v>9034</v>
      </c>
      <c r="E123" s="126" t="s">
        <v>506</v>
      </c>
      <c r="F123" s="6">
        <v>3</v>
      </c>
      <c r="G123" s="48">
        <v>0.2</v>
      </c>
      <c r="H123" s="129">
        <f t="shared" si="5"/>
        <v>939.53600000000006</v>
      </c>
      <c r="I123" s="129">
        <v>940</v>
      </c>
      <c r="J123" s="129">
        <v>940</v>
      </c>
      <c r="K123" s="116">
        <f t="shared" si="7"/>
        <v>0.10405136152313482</v>
      </c>
      <c r="L123" s="118">
        <v>940</v>
      </c>
      <c r="M123" s="118">
        <v>940</v>
      </c>
      <c r="N123" s="116">
        <f t="shared" si="6"/>
        <v>0.10405136152313482</v>
      </c>
      <c r="O123" s="9"/>
      <c r="P123" s="9"/>
      <c r="Q123" s="9"/>
      <c r="R123" s="9"/>
      <c r="S123" s="9"/>
      <c r="T123" s="9"/>
      <c r="U123" s="9"/>
      <c r="V123" s="9"/>
      <c r="W123" s="9"/>
      <c r="X123" s="294"/>
      <c r="Y123" s="294"/>
      <c r="Z123" s="1"/>
    </row>
    <row r="124" spans="1:26" x14ac:dyDescent="0.4">
      <c r="A124" s="5">
        <v>120</v>
      </c>
      <c r="B124" s="4" t="s">
        <v>280</v>
      </c>
      <c r="C124" s="4" t="s">
        <v>44</v>
      </c>
      <c r="D124" s="51">
        <v>600</v>
      </c>
      <c r="E124" s="126" t="s">
        <v>507</v>
      </c>
      <c r="F124" s="6">
        <v>2</v>
      </c>
      <c r="G124" s="48">
        <v>0.1</v>
      </c>
      <c r="H124" s="129">
        <f t="shared" si="5"/>
        <v>31.200000000000003</v>
      </c>
      <c r="I124" s="129">
        <v>31</v>
      </c>
      <c r="J124" s="129">
        <v>31</v>
      </c>
      <c r="K124" s="116">
        <f t="shared" si="7"/>
        <v>5.1666666666666666E-2</v>
      </c>
      <c r="L124" s="118">
        <v>31</v>
      </c>
      <c r="M124" s="119">
        <v>170</v>
      </c>
      <c r="N124" s="116">
        <f t="shared" si="6"/>
        <v>0.28333333333333333</v>
      </c>
      <c r="O124" s="9"/>
      <c r="P124" s="9"/>
      <c r="Q124" s="9"/>
      <c r="R124" s="9"/>
      <c r="S124" s="9"/>
      <c r="T124" s="9"/>
      <c r="U124" s="9"/>
      <c r="V124" s="9"/>
      <c r="W124" s="9"/>
      <c r="X124" s="294"/>
      <c r="Y124" s="294"/>
      <c r="Z124" s="1"/>
    </row>
    <row r="125" spans="1:26" x14ac:dyDescent="0.4">
      <c r="A125" s="5">
        <v>121</v>
      </c>
      <c r="B125" s="4" t="s">
        <v>282</v>
      </c>
      <c r="C125" s="4" t="s">
        <v>44</v>
      </c>
      <c r="D125" s="50">
        <v>9040</v>
      </c>
      <c r="E125" s="126" t="s">
        <v>508</v>
      </c>
      <c r="F125" s="6">
        <v>8</v>
      </c>
      <c r="G125" s="48">
        <v>1</v>
      </c>
      <c r="H125" s="129">
        <f t="shared" si="5"/>
        <v>4700.8</v>
      </c>
      <c r="I125" s="129">
        <v>4701</v>
      </c>
      <c r="J125" s="129">
        <v>4701</v>
      </c>
      <c r="K125" s="116">
        <f t="shared" si="7"/>
        <v>0.52002212389380531</v>
      </c>
      <c r="L125" s="118">
        <v>4701</v>
      </c>
      <c r="M125" s="118">
        <v>4701</v>
      </c>
      <c r="N125" s="116">
        <f t="shared" si="6"/>
        <v>0.52002212389380531</v>
      </c>
      <c r="O125" s="9"/>
      <c r="P125" s="9"/>
      <c r="Q125" s="9"/>
      <c r="R125" s="9"/>
      <c r="S125" s="9"/>
      <c r="T125" s="9"/>
      <c r="U125" s="9"/>
      <c r="V125" s="9"/>
      <c r="W125" s="9"/>
      <c r="X125" s="294"/>
      <c r="Y125" s="294"/>
      <c r="Z125" s="1"/>
    </row>
    <row r="126" spans="1:26" x14ac:dyDescent="0.4">
      <c r="A126" s="5">
        <v>122</v>
      </c>
      <c r="B126" s="4" t="s">
        <v>284</v>
      </c>
      <c r="C126" s="4" t="s">
        <v>44</v>
      </c>
      <c r="D126" s="50">
        <v>3809</v>
      </c>
      <c r="E126" s="126" t="s">
        <v>509</v>
      </c>
      <c r="F126" s="6">
        <v>6</v>
      </c>
      <c r="G126" s="48">
        <v>0.5</v>
      </c>
      <c r="H126" s="129">
        <f t="shared" si="5"/>
        <v>990.34</v>
      </c>
      <c r="I126" s="129">
        <v>990</v>
      </c>
      <c r="J126" s="129">
        <v>990</v>
      </c>
      <c r="K126" s="116">
        <f t="shared" si="7"/>
        <v>0.25991073772643736</v>
      </c>
      <c r="L126" s="118">
        <v>990</v>
      </c>
      <c r="M126" s="118">
        <v>990</v>
      </c>
      <c r="N126" s="116">
        <f t="shared" si="6"/>
        <v>0.25991073772643736</v>
      </c>
      <c r="O126" s="9"/>
      <c r="P126" s="9"/>
      <c r="Q126" s="9"/>
      <c r="R126" s="9"/>
      <c r="S126" s="9"/>
      <c r="T126" s="9"/>
      <c r="U126" s="9"/>
      <c r="V126" s="9"/>
      <c r="W126" s="9"/>
      <c r="X126" s="294"/>
      <c r="Y126" s="294"/>
      <c r="Z126" s="1"/>
    </row>
    <row r="127" spans="1:26" x14ac:dyDescent="0.4">
      <c r="A127" s="5">
        <v>123</v>
      </c>
      <c r="B127" s="4" t="s">
        <v>286</v>
      </c>
      <c r="C127" s="4" t="s">
        <v>44</v>
      </c>
      <c r="D127" s="50">
        <v>5695</v>
      </c>
      <c r="E127" s="126" t="s">
        <v>510</v>
      </c>
      <c r="F127" s="6">
        <v>7</v>
      </c>
      <c r="G127" s="48">
        <v>0.75</v>
      </c>
      <c r="H127" s="129">
        <f t="shared" si="5"/>
        <v>2221.0500000000002</v>
      </c>
      <c r="I127" s="129">
        <v>2221</v>
      </c>
      <c r="J127" s="129">
        <v>2221</v>
      </c>
      <c r="K127" s="116">
        <f t="shared" si="7"/>
        <v>0.38999122036874451</v>
      </c>
      <c r="L127" s="118">
        <v>2221</v>
      </c>
      <c r="M127" s="118">
        <v>2221</v>
      </c>
      <c r="N127" s="116">
        <f t="shared" si="6"/>
        <v>0.38999122036874451</v>
      </c>
      <c r="O127" s="9"/>
      <c r="P127" s="9"/>
      <c r="Q127" s="9"/>
      <c r="R127" s="9"/>
      <c r="S127" s="9"/>
      <c r="T127" s="9"/>
      <c r="U127" s="9"/>
      <c r="V127" s="9"/>
      <c r="W127" s="9"/>
      <c r="X127" s="294"/>
      <c r="Y127" s="294"/>
      <c r="Z127" s="1"/>
    </row>
    <row r="128" spans="1:26" x14ac:dyDescent="0.4">
      <c r="A128" s="5">
        <v>124</v>
      </c>
      <c r="B128" s="4" t="s">
        <v>288</v>
      </c>
      <c r="C128" s="4" t="s">
        <v>41</v>
      </c>
      <c r="D128" s="50">
        <v>1173</v>
      </c>
      <c r="E128" s="126" t="s">
        <v>511</v>
      </c>
      <c r="F128" s="6">
        <v>3</v>
      </c>
      <c r="G128" s="48">
        <v>0.2</v>
      </c>
      <c r="H128" s="129">
        <f t="shared" si="5"/>
        <v>121.99200000000002</v>
      </c>
      <c r="I128" s="129">
        <v>122</v>
      </c>
      <c r="J128" s="130">
        <f>(0.75*I128)</f>
        <v>91.5</v>
      </c>
      <c r="K128" s="116">
        <f t="shared" si="7"/>
        <v>7.8005115089514063E-2</v>
      </c>
      <c r="L128" s="118">
        <f>J128</f>
        <v>91.5</v>
      </c>
      <c r="M128" s="122">
        <f>J128</f>
        <v>91.5</v>
      </c>
      <c r="N128" s="116">
        <f t="shared" si="6"/>
        <v>7.8005115089514063E-2</v>
      </c>
      <c r="O128" s="9"/>
      <c r="P128" s="9"/>
      <c r="Q128" s="9"/>
      <c r="R128" s="9"/>
      <c r="S128" s="9"/>
      <c r="T128" s="9"/>
      <c r="U128" s="9"/>
      <c r="V128" s="9"/>
      <c r="W128" s="9"/>
      <c r="X128" s="294"/>
      <c r="Y128" s="294"/>
      <c r="Z128" s="1"/>
    </row>
    <row r="129" spans="1:26" x14ac:dyDescent="0.4">
      <c r="A129" s="5">
        <v>125</v>
      </c>
      <c r="B129" s="4" t="s">
        <v>290</v>
      </c>
      <c r="C129" s="4" t="s">
        <v>44</v>
      </c>
      <c r="D129" s="50">
        <v>25042</v>
      </c>
      <c r="E129" s="126" t="s">
        <v>512</v>
      </c>
      <c r="F129" s="6">
        <v>4</v>
      </c>
      <c r="G129" s="48">
        <v>0.3</v>
      </c>
      <c r="H129" s="129">
        <f t="shared" si="5"/>
        <v>3906.5519999999997</v>
      </c>
      <c r="I129" s="129">
        <v>3907</v>
      </c>
      <c r="J129" s="129">
        <v>3907</v>
      </c>
      <c r="K129" s="116">
        <f t="shared" si="7"/>
        <v>0.15601788994489257</v>
      </c>
      <c r="L129" s="118">
        <v>3907</v>
      </c>
      <c r="M129" s="118">
        <v>3907</v>
      </c>
      <c r="N129" s="116">
        <f t="shared" si="6"/>
        <v>0.15601788994489257</v>
      </c>
      <c r="O129" s="9"/>
      <c r="P129" s="9"/>
      <c r="Q129" s="9"/>
      <c r="R129" s="9"/>
      <c r="S129" s="9"/>
      <c r="T129" s="9"/>
      <c r="U129" s="9"/>
      <c r="V129" s="9"/>
      <c r="W129" s="9"/>
      <c r="X129" s="294"/>
      <c r="Y129" s="294"/>
      <c r="Z129" s="1"/>
    </row>
    <row r="130" spans="1:26" x14ac:dyDescent="0.4">
      <c r="A130" s="5">
        <v>126</v>
      </c>
      <c r="B130" s="4" t="s">
        <v>292</v>
      </c>
      <c r="C130" s="4" t="s">
        <v>44</v>
      </c>
      <c r="D130" s="50">
        <v>36215</v>
      </c>
      <c r="E130" s="126" t="s">
        <v>513</v>
      </c>
      <c r="F130" s="6">
        <v>2</v>
      </c>
      <c r="G130" s="48">
        <v>0.1</v>
      </c>
      <c r="H130" s="129">
        <f t="shared" si="5"/>
        <v>1883.18</v>
      </c>
      <c r="I130" s="129">
        <v>1883</v>
      </c>
      <c r="J130" s="129">
        <v>1883</v>
      </c>
      <c r="K130" s="116">
        <f t="shared" si="7"/>
        <v>5.1995029683832669E-2</v>
      </c>
      <c r="L130" s="118">
        <v>1883</v>
      </c>
      <c r="M130" s="118">
        <v>1883</v>
      </c>
      <c r="N130" s="116">
        <f t="shared" si="6"/>
        <v>5.1995029683832669E-2</v>
      </c>
      <c r="O130" s="9"/>
      <c r="P130" s="9"/>
      <c r="Q130" s="9"/>
      <c r="R130" s="9"/>
      <c r="S130" s="9"/>
      <c r="T130" s="9"/>
      <c r="U130" s="9"/>
      <c r="V130" s="9"/>
      <c r="W130" s="9"/>
      <c r="X130" s="294"/>
      <c r="Y130" s="294"/>
      <c r="Z130" s="1"/>
    </row>
    <row r="131" spans="1:26" x14ac:dyDescent="0.4">
      <c r="A131" s="5">
        <v>127</v>
      </c>
      <c r="B131" s="4" t="s">
        <v>294</v>
      </c>
      <c r="C131" s="4" t="s">
        <v>44</v>
      </c>
      <c r="D131" s="50">
        <v>12150</v>
      </c>
      <c r="E131" s="126" t="s">
        <v>514</v>
      </c>
      <c r="F131" s="6">
        <v>7</v>
      </c>
      <c r="G131" s="48">
        <v>0.75</v>
      </c>
      <c r="H131" s="129">
        <f t="shared" si="5"/>
        <v>4738.5</v>
      </c>
      <c r="I131" s="129">
        <v>4739</v>
      </c>
      <c r="J131" s="129">
        <v>4739</v>
      </c>
      <c r="K131" s="116">
        <f t="shared" si="7"/>
        <v>0.39004115226337449</v>
      </c>
      <c r="L131" s="118">
        <v>4739</v>
      </c>
      <c r="M131" s="118">
        <v>4739</v>
      </c>
      <c r="N131" s="116">
        <f t="shared" si="6"/>
        <v>0.39004115226337449</v>
      </c>
      <c r="O131" s="9"/>
      <c r="P131" s="9"/>
      <c r="Q131" s="9"/>
      <c r="R131" s="9"/>
      <c r="S131" s="9"/>
      <c r="T131" s="9"/>
      <c r="U131" s="9"/>
      <c r="V131" s="9"/>
      <c r="W131" s="9"/>
      <c r="X131" s="294"/>
      <c r="Y131" s="294"/>
      <c r="Z131" s="1"/>
    </row>
    <row r="132" spans="1:26" x14ac:dyDescent="0.4">
      <c r="A132" s="5">
        <v>128</v>
      </c>
      <c r="B132" s="4" t="s">
        <v>296</v>
      </c>
      <c r="C132" s="4" t="s">
        <v>44</v>
      </c>
      <c r="D132" s="50">
        <v>82830</v>
      </c>
      <c r="E132" s="126" t="s">
        <v>515</v>
      </c>
      <c r="F132" s="6">
        <v>3</v>
      </c>
      <c r="G132" s="48">
        <v>0.2</v>
      </c>
      <c r="H132" s="129">
        <f t="shared" si="5"/>
        <v>8614.32</v>
      </c>
      <c r="I132" s="129">
        <v>8614</v>
      </c>
      <c r="J132" s="129">
        <v>8614</v>
      </c>
      <c r="K132" s="116">
        <f t="shared" ref="K132:K157" si="8">J132/D132</f>
        <v>0.10399613666545937</v>
      </c>
      <c r="L132" s="118">
        <v>8614</v>
      </c>
      <c r="M132" s="118">
        <v>8614</v>
      </c>
      <c r="N132" s="116">
        <f t="shared" si="6"/>
        <v>0.10399613666545937</v>
      </c>
      <c r="O132" s="9"/>
      <c r="P132" s="9"/>
      <c r="Q132" s="9"/>
      <c r="R132" s="9"/>
      <c r="S132" s="9"/>
      <c r="T132" s="9"/>
      <c r="U132" s="9"/>
      <c r="V132" s="9"/>
      <c r="W132" s="9"/>
      <c r="X132" s="294"/>
      <c r="Y132" s="294"/>
      <c r="Z132" s="1"/>
    </row>
    <row r="133" spans="1:26" x14ac:dyDescent="0.4">
      <c r="A133" s="5">
        <v>129</v>
      </c>
      <c r="B133" s="4" t="s">
        <v>298</v>
      </c>
      <c r="C133" s="4" t="s">
        <v>41</v>
      </c>
      <c r="D133" s="51">
        <v>99</v>
      </c>
      <c r="E133" s="126" t="s">
        <v>491</v>
      </c>
      <c r="F133" s="6">
        <v>6</v>
      </c>
      <c r="G133" s="48">
        <v>0.5</v>
      </c>
      <c r="H133" s="129">
        <f t="shared" si="5"/>
        <v>25.740000000000002</v>
      </c>
      <c r="I133" s="129">
        <v>26</v>
      </c>
      <c r="J133" s="130">
        <f>(0.75*I133)</f>
        <v>19.5</v>
      </c>
      <c r="K133" s="116">
        <f t="shared" si="8"/>
        <v>0.19696969696969696</v>
      </c>
      <c r="L133" s="118">
        <v>19</v>
      </c>
      <c r="M133" s="119">
        <v>85</v>
      </c>
      <c r="N133" s="116">
        <f t="shared" si="6"/>
        <v>0.85858585858585856</v>
      </c>
      <c r="O133" s="9"/>
      <c r="P133" s="9"/>
      <c r="Q133" s="9"/>
      <c r="R133" s="9"/>
      <c r="S133" s="9"/>
      <c r="T133" s="9"/>
      <c r="U133" s="9"/>
      <c r="V133" s="9"/>
      <c r="W133" s="9"/>
      <c r="X133" s="294"/>
      <c r="Y133" s="294"/>
      <c r="Z133" s="1"/>
    </row>
    <row r="134" spans="1:26" x14ac:dyDescent="0.4">
      <c r="A134" s="5">
        <v>130</v>
      </c>
      <c r="B134" s="4" t="s">
        <v>299</v>
      </c>
      <c r="C134" s="4" t="s">
        <v>44</v>
      </c>
      <c r="D134" s="51">
        <v>113</v>
      </c>
      <c r="E134" s="126" t="s">
        <v>516</v>
      </c>
      <c r="F134" s="6">
        <v>5</v>
      </c>
      <c r="G134" s="48">
        <v>0.4</v>
      </c>
      <c r="H134" s="129">
        <f t="shared" ref="H134:H157" si="9">(0.52*D134)*G134</f>
        <v>23.504000000000005</v>
      </c>
      <c r="I134" s="129">
        <v>24</v>
      </c>
      <c r="J134" s="129">
        <v>24</v>
      </c>
      <c r="K134" s="116">
        <f t="shared" si="8"/>
        <v>0.21238938053097345</v>
      </c>
      <c r="L134" s="118">
        <v>24</v>
      </c>
      <c r="M134" s="119">
        <v>170</v>
      </c>
      <c r="N134" s="116">
        <f t="shared" ref="N134:N156" si="10">M134/D134</f>
        <v>1.5044247787610618</v>
      </c>
      <c r="O134" s="9"/>
      <c r="P134" s="9"/>
      <c r="Q134" s="9"/>
      <c r="R134" s="9"/>
      <c r="S134" s="9"/>
      <c r="T134" s="9"/>
      <c r="U134" s="9"/>
      <c r="V134" s="9"/>
      <c r="W134" s="9"/>
      <c r="X134" s="294"/>
      <c r="Y134" s="294"/>
      <c r="Z134" s="1"/>
    </row>
    <row r="135" spans="1:26" ht="29" x14ac:dyDescent="0.4">
      <c r="A135" s="5">
        <v>131</v>
      </c>
      <c r="B135" s="4" t="s">
        <v>301</v>
      </c>
      <c r="C135" s="4" t="s">
        <v>44</v>
      </c>
      <c r="D135" s="50">
        <v>1560</v>
      </c>
      <c r="E135" s="126" t="s">
        <v>517</v>
      </c>
      <c r="F135" s="6">
        <v>5</v>
      </c>
      <c r="G135" s="48">
        <v>0.4</v>
      </c>
      <c r="H135" s="129">
        <f t="shared" si="9"/>
        <v>324.48</v>
      </c>
      <c r="I135" s="129">
        <v>324</v>
      </c>
      <c r="J135" s="129">
        <v>324</v>
      </c>
      <c r="K135" s="116">
        <f t="shared" si="8"/>
        <v>0.2076923076923077</v>
      </c>
      <c r="L135" s="118">
        <v>324</v>
      </c>
      <c r="M135" s="118">
        <v>324</v>
      </c>
      <c r="N135" s="116">
        <f t="shared" si="10"/>
        <v>0.2076923076923077</v>
      </c>
      <c r="O135" s="9"/>
      <c r="P135" s="9"/>
      <c r="Q135" s="9"/>
      <c r="R135" s="9"/>
      <c r="S135" s="9"/>
      <c r="T135" s="9"/>
      <c r="U135" s="9"/>
      <c r="V135" s="9"/>
      <c r="W135" s="9"/>
      <c r="X135" s="294"/>
      <c r="Y135" s="294"/>
      <c r="Z135" s="1"/>
    </row>
    <row r="136" spans="1:26" x14ac:dyDescent="0.4">
      <c r="A136" s="57">
        <v>132</v>
      </c>
      <c r="B136" s="26" t="s">
        <v>303</v>
      </c>
      <c r="C136" s="26" t="s">
        <v>44</v>
      </c>
      <c r="D136" s="53">
        <v>19167</v>
      </c>
      <c r="E136" s="127" t="s">
        <v>518</v>
      </c>
      <c r="F136" s="26">
        <v>2</v>
      </c>
      <c r="G136" s="63">
        <v>0.1</v>
      </c>
      <c r="H136" s="137">
        <f t="shared" si="9"/>
        <v>996.68400000000008</v>
      </c>
      <c r="I136" s="131">
        <f>H136</f>
        <v>996.68400000000008</v>
      </c>
      <c r="J136" s="132">
        <f>H136</f>
        <v>996.68400000000008</v>
      </c>
      <c r="K136" s="117">
        <f t="shared" si="8"/>
        <v>5.2000000000000005E-2</v>
      </c>
      <c r="L136" s="120">
        <f>H136</f>
        <v>996.68400000000008</v>
      </c>
      <c r="M136" s="120">
        <f>H136</f>
        <v>996.68400000000008</v>
      </c>
      <c r="N136" s="117">
        <f>K136</f>
        <v>5.2000000000000005E-2</v>
      </c>
      <c r="O136" s="9"/>
      <c r="P136" s="9"/>
      <c r="Q136" s="9"/>
      <c r="R136" s="9"/>
      <c r="S136" s="9"/>
      <c r="T136" s="9"/>
      <c r="U136" s="9"/>
      <c r="V136" s="9"/>
      <c r="W136" s="9"/>
      <c r="X136" s="294"/>
      <c r="Y136" s="294"/>
      <c r="Z136" s="1"/>
    </row>
    <row r="137" spans="1:26" x14ac:dyDescent="0.4">
      <c r="A137" s="5">
        <v>133</v>
      </c>
      <c r="B137" s="4" t="s">
        <v>305</v>
      </c>
      <c r="C137" s="4" t="s">
        <v>44</v>
      </c>
      <c r="D137" s="51">
        <v>212</v>
      </c>
      <c r="E137" s="126" t="s">
        <v>464</v>
      </c>
      <c r="F137" s="6">
        <v>4</v>
      </c>
      <c r="G137" s="48">
        <v>0.3</v>
      </c>
      <c r="H137" s="129">
        <f t="shared" si="9"/>
        <v>33.072000000000003</v>
      </c>
      <c r="I137" s="129">
        <v>33</v>
      </c>
      <c r="J137" s="297">
        <f>H137</f>
        <v>33.072000000000003</v>
      </c>
      <c r="K137" s="116">
        <f t="shared" si="8"/>
        <v>0.156</v>
      </c>
      <c r="L137" s="118">
        <v>25</v>
      </c>
      <c r="M137" s="119">
        <v>170</v>
      </c>
      <c r="N137" s="116">
        <f t="shared" si="10"/>
        <v>0.80188679245283023</v>
      </c>
      <c r="O137" s="9"/>
      <c r="P137" s="9"/>
      <c r="Q137" s="9"/>
      <c r="R137" s="9"/>
      <c r="S137" s="9"/>
      <c r="T137" s="9"/>
      <c r="U137" s="9"/>
      <c r="V137" s="9"/>
      <c r="W137" s="9"/>
      <c r="X137" s="294"/>
      <c r="Y137" s="294"/>
      <c r="Z137" s="1"/>
    </row>
    <row r="138" spans="1:26" x14ac:dyDescent="0.4">
      <c r="A138" s="5">
        <v>134</v>
      </c>
      <c r="B138" s="4" t="s">
        <v>306</v>
      </c>
      <c r="C138" s="4" t="s">
        <v>44</v>
      </c>
      <c r="D138" s="50">
        <v>37672</v>
      </c>
      <c r="E138" s="126" t="s">
        <v>519</v>
      </c>
      <c r="F138" s="6">
        <v>8</v>
      </c>
      <c r="G138" s="48">
        <v>1</v>
      </c>
      <c r="H138" s="129">
        <f t="shared" si="9"/>
        <v>19589.440000000002</v>
      </c>
      <c r="I138" s="129">
        <v>19589</v>
      </c>
      <c r="J138" s="129">
        <v>19589</v>
      </c>
      <c r="K138" s="116">
        <f t="shared" si="8"/>
        <v>0.51998832023784247</v>
      </c>
      <c r="L138" s="118">
        <v>19589</v>
      </c>
      <c r="M138" s="118">
        <v>19589</v>
      </c>
      <c r="N138" s="116">
        <f t="shared" si="10"/>
        <v>0.51998832023784247</v>
      </c>
      <c r="O138" s="9"/>
      <c r="P138" s="9"/>
      <c r="Q138" s="9"/>
      <c r="R138" s="9"/>
      <c r="S138" s="9"/>
      <c r="T138" s="9"/>
      <c r="U138" s="9"/>
      <c r="V138" s="9"/>
      <c r="W138" s="9"/>
      <c r="X138" s="294"/>
      <c r="Y138" s="294"/>
      <c r="Z138" s="1"/>
    </row>
    <row r="139" spans="1:26" x14ac:dyDescent="0.4">
      <c r="A139" s="5">
        <v>135</v>
      </c>
      <c r="B139" s="4" t="s">
        <v>308</v>
      </c>
      <c r="C139" s="4" t="s">
        <v>44</v>
      </c>
      <c r="D139" s="50">
        <v>24184</v>
      </c>
      <c r="E139" s="126" t="s">
        <v>520</v>
      </c>
      <c r="F139" s="6">
        <v>8</v>
      </c>
      <c r="G139" s="48">
        <v>1</v>
      </c>
      <c r="H139" s="129">
        <f t="shared" si="9"/>
        <v>12575.68</v>
      </c>
      <c r="I139" s="129">
        <v>12576</v>
      </c>
      <c r="J139" s="129">
        <v>12576</v>
      </c>
      <c r="K139" s="116">
        <f t="shared" si="8"/>
        <v>0.52001323188885218</v>
      </c>
      <c r="L139" s="118">
        <v>12576</v>
      </c>
      <c r="M139" s="118">
        <v>12576</v>
      </c>
      <c r="N139" s="116">
        <f t="shared" si="10"/>
        <v>0.52001323188885218</v>
      </c>
      <c r="O139" s="23"/>
      <c r="P139" s="9"/>
      <c r="Q139" s="9"/>
      <c r="R139" s="9"/>
      <c r="S139" s="9"/>
      <c r="T139" s="9"/>
      <c r="U139" s="9"/>
      <c r="V139" s="9"/>
      <c r="W139" s="9"/>
      <c r="X139" s="294"/>
      <c r="Y139" s="294"/>
      <c r="Z139" s="1"/>
    </row>
    <row r="140" spans="1:26" ht="29" x14ac:dyDescent="0.4">
      <c r="A140" s="5">
        <v>136</v>
      </c>
      <c r="B140" s="4" t="s">
        <v>310</v>
      </c>
      <c r="C140" s="4" t="s">
        <v>44</v>
      </c>
      <c r="D140" s="55">
        <v>500</v>
      </c>
      <c r="E140" s="126" t="s">
        <v>521</v>
      </c>
      <c r="F140" s="6">
        <v>1</v>
      </c>
      <c r="G140" s="48">
        <v>0</v>
      </c>
      <c r="H140" s="129">
        <f t="shared" si="9"/>
        <v>0</v>
      </c>
      <c r="I140" s="129">
        <v>0</v>
      </c>
      <c r="J140" s="129">
        <v>0</v>
      </c>
      <c r="K140" s="116">
        <f t="shared" si="8"/>
        <v>0</v>
      </c>
      <c r="L140" s="119">
        <f>(0.01*D140)</f>
        <v>5</v>
      </c>
      <c r="M140" s="119">
        <v>170</v>
      </c>
      <c r="N140" s="116">
        <f t="shared" si="10"/>
        <v>0.34</v>
      </c>
      <c r="O140" s="9"/>
      <c r="P140" s="9"/>
      <c r="Q140" s="9"/>
      <c r="R140" s="9"/>
      <c r="S140" s="9"/>
      <c r="T140" s="9"/>
      <c r="U140" s="9"/>
      <c r="V140" s="9"/>
      <c r="W140" s="9"/>
      <c r="X140" s="294"/>
      <c r="Y140" s="294"/>
      <c r="Z140" s="1"/>
    </row>
    <row r="141" spans="1:26" x14ac:dyDescent="0.4">
      <c r="A141" s="5">
        <v>137</v>
      </c>
      <c r="B141" s="4" t="s">
        <v>312</v>
      </c>
      <c r="C141" s="4" t="s">
        <v>44</v>
      </c>
      <c r="D141" s="50">
        <v>12418</v>
      </c>
      <c r="E141" s="126" t="s">
        <v>522</v>
      </c>
      <c r="F141" s="6">
        <v>7</v>
      </c>
      <c r="G141" s="48">
        <v>0.75</v>
      </c>
      <c r="H141" s="129">
        <f t="shared" si="9"/>
        <v>4843.0200000000004</v>
      </c>
      <c r="I141" s="129">
        <v>4843</v>
      </c>
      <c r="J141" s="129">
        <v>4843</v>
      </c>
      <c r="K141" s="116">
        <f t="shared" si="8"/>
        <v>0.38999838943469156</v>
      </c>
      <c r="L141" s="118">
        <v>4843</v>
      </c>
      <c r="M141" s="118">
        <v>4843</v>
      </c>
      <c r="N141" s="116">
        <f t="shared" si="10"/>
        <v>0.38999838943469156</v>
      </c>
      <c r="O141" s="9"/>
      <c r="P141" s="9"/>
      <c r="Q141" s="9"/>
      <c r="R141" s="9"/>
      <c r="S141" s="9"/>
      <c r="T141" s="9"/>
      <c r="U141" s="9"/>
      <c r="V141" s="9"/>
      <c r="W141" s="9"/>
      <c r="X141" s="294"/>
      <c r="Y141" s="294"/>
      <c r="Z141" s="1"/>
    </row>
    <row r="142" spans="1:26" x14ac:dyDescent="0.4">
      <c r="A142" s="5">
        <v>138</v>
      </c>
      <c r="B142" s="4" t="s">
        <v>314</v>
      </c>
      <c r="C142" s="4" t="s">
        <v>44</v>
      </c>
      <c r="D142" s="50">
        <v>143601</v>
      </c>
      <c r="E142" s="126" t="s">
        <v>523</v>
      </c>
      <c r="F142" s="6">
        <v>3</v>
      </c>
      <c r="G142" s="48">
        <v>0.2</v>
      </c>
      <c r="H142" s="129">
        <f t="shared" si="9"/>
        <v>14934.504000000001</v>
      </c>
      <c r="I142" s="129">
        <v>14935</v>
      </c>
      <c r="J142" s="129">
        <v>14935</v>
      </c>
      <c r="K142" s="116">
        <f t="shared" si="8"/>
        <v>0.10400345401494418</v>
      </c>
      <c r="L142" s="118">
        <v>14935</v>
      </c>
      <c r="M142" s="118">
        <v>14935</v>
      </c>
      <c r="N142" s="116">
        <f t="shared" si="10"/>
        <v>0.10400345401494418</v>
      </c>
      <c r="O142" s="9"/>
      <c r="P142" s="9"/>
      <c r="Q142" s="9"/>
      <c r="R142" s="9"/>
      <c r="S142" s="9"/>
      <c r="T142" s="9"/>
      <c r="U142" s="9"/>
      <c r="V142" s="9"/>
      <c r="W142" s="9"/>
      <c r="X142" s="294"/>
      <c r="Y142" s="294"/>
      <c r="Z142" s="1"/>
    </row>
    <row r="143" spans="1:26" x14ac:dyDescent="0.4">
      <c r="A143" s="5">
        <v>139</v>
      </c>
      <c r="B143" s="4" t="s">
        <v>316</v>
      </c>
      <c r="C143" s="4" t="s">
        <v>44</v>
      </c>
      <c r="D143" s="50">
        <v>47375</v>
      </c>
      <c r="E143" s="126" t="s">
        <v>524</v>
      </c>
      <c r="F143" s="6">
        <v>5</v>
      </c>
      <c r="G143" s="48">
        <v>0.4</v>
      </c>
      <c r="H143" s="129">
        <f t="shared" si="9"/>
        <v>9854</v>
      </c>
      <c r="I143" s="129">
        <v>9854</v>
      </c>
      <c r="J143" s="129">
        <v>9854</v>
      </c>
      <c r="K143" s="116">
        <f t="shared" si="8"/>
        <v>0.20799999999999999</v>
      </c>
      <c r="L143" s="118">
        <v>9854</v>
      </c>
      <c r="M143" s="118">
        <v>9854</v>
      </c>
      <c r="N143" s="116">
        <f t="shared" si="10"/>
        <v>0.20799999999999999</v>
      </c>
      <c r="O143" s="9"/>
      <c r="P143" s="9"/>
      <c r="Q143" s="9"/>
      <c r="R143" s="9"/>
      <c r="S143" s="9"/>
      <c r="T143" s="9"/>
      <c r="U143" s="9"/>
      <c r="V143" s="9"/>
      <c r="W143" s="9"/>
      <c r="X143" s="294"/>
      <c r="Y143" s="294"/>
      <c r="Z143" s="1"/>
    </row>
    <row r="144" spans="1:26" x14ac:dyDescent="0.4">
      <c r="A144" s="5">
        <v>140</v>
      </c>
      <c r="B144" s="4" t="s">
        <v>318</v>
      </c>
      <c r="C144" s="4" t="s">
        <v>44</v>
      </c>
      <c r="D144" s="50">
        <v>1988</v>
      </c>
      <c r="E144" s="126" t="s">
        <v>525</v>
      </c>
      <c r="F144" s="6">
        <v>2</v>
      </c>
      <c r="G144" s="48">
        <v>0.1</v>
      </c>
      <c r="H144" s="129">
        <f t="shared" si="9"/>
        <v>103.376</v>
      </c>
      <c r="I144" s="129">
        <v>103</v>
      </c>
      <c r="J144" s="129">
        <v>103</v>
      </c>
      <c r="K144" s="116">
        <f t="shared" si="8"/>
        <v>5.1810865191146881E-2</v>
      </c>
      <c r="L144" s="118">
        <v>103</v>
      </c>
      <c r="M144" s="119">
        <v>170</v>
      </c>
      <c r="N144" s="116">
        <f t="shared" si="10"/>
        <v>8.5513078470824955E-2</v>
      </c>
      <c r="O144" s="9"/>
      <c r="P144" s="9"/>
      <c r="Q144" s="9"/>
      <c r="R144" s="9"/>
      <c r="S144" s="9"/>
      <c r="T144" s="9"/>
      <c r="U144" s="9"/>
      <c r="V144" s="9"/>
      <c r="W144" s="9"/>
      <c r="X144" s="294"/>
      <c r="Y144" s="294"/>
      <c r="Z144" s="1"/>
    </row>
    <row r="145" spans="1:26" x14ac:dyDescent="0.4">
      <c r="A145" s="5">
        <v>141</v>
      </c>
      <c r="B145" s="4" t="s">
        <v>320</v>
      </c>
      <c r="C145" s="4" t="s">
        <v>41</v>
      </c>
      <c r="D145" s="50">
        <v>2238</v>
      </c>
      <c r="E145" s="126" t="s">
        <v>526</v>
      </c>
      <c r="F145" s="6">
        <v>4</v>
      </c>
      <c r="G145" s="48">
        <v>0.3</v>
      </c>
      <c r="H145" s="129">
        <f t="shared" si="9"/>
        <v>349.12799999999999</v>
      </c>
      <c r="I145" s="129">
        <v>349</v>
      </c>
      <c r="J145" s="130">
        <f>(0.75*I145)</f>
        <v>261.75</v>
      </c>
      <c r="K145" s="116">
        <f t="shared" si="8"/>
        <v>0.11695710455764075</v>
      </c>
      <c r="L145" s="118">
        <v>262</v>
      </c>
      <c r="M145" s="122">
        <v>262</v>
      </c>
      <c r="N145" s="116">
        <f t="shared" si="10"/>
        <v>0.11706881143878463</v>
      </c>
      <c r="O145" s="9"/>
      <c r="P145" s="9"/>
      <c r="Q145" s="9"/>
      <c r="R145" s="9"/>
      <c r="S145" s="9"/>
      <c r="T145" s="9"/>
      <c r="U145" s="9"/>
      <c r="V145" s="9"/>
      <c r="W145" s="9"/>
      <c r="X145" s="294"/>
      <c r="Y145" s="294"/>
      <c r="Z145" s="1"/>
    </row>
    <row r="146" spans="1:26" ht="29" x14ac:dyDescent="0.4">
      <c r="A146" s="5">
        <v>142</v>
      </c>
      <c r="B146" s="4" t="s">
        <v>322</v>
      </c>
      <c r="C146" s="4" t="s">
        <v>44</v>
      </c>
      <c r="D146" s="50">
        <v>2420</v>
      </c>
      <c r="E146" s="126" t="s">
        <v>527</v>
      </c>
      <c r="F146" s="6">
        <v>6</v>
      </c>
      <c r="G146" s="48">
        <v>0.5</v>
      </c>
      <c r="H146" s="129">
        <f t="shared" si="9"/>
        <v>629.20000000000005</v>
      </c>
      <c r="I146" s="129">
        <v>629</v>
      </c>
      <c r="J146" s="129">
        <v>629</v>
      </c>
      <c r="K146" s="116">
        <f t="shared" si="8"/>
        <v>0.2599173553719008</v>
      </c>
      <c r="L146" s="118">
        <v>629</v>
      </c>
      <c r="M146" s="118">
        <v>629</v>
      </c>
      <c r="N146" s="116">
        <f t="shared" si="10"/>
        <v>0.2599173553719008</v>
      </c>
      <c r="O146" s="9"/>
      <c r="P146" s="9"/>
      <c r="Q146" s="9"/>
      <c r="R146" s="9"/>
      <c r="S146" s="9"/>
      <c r="T146" s="9"/>
      <c r="U146" s="9"/>
      <c r="V146" s="9"/>
      <c r="W146" s="9"/>
      <c r="X146" s="294"/>
      <c r="Y146" s="294"/>
      <c r="Z146" s="1"/>
    </row>
    <row r="147" spans="1:26" x14ac:dyDescent="0.4">
      <c r="A147" s="5">
        <v>143</v>
      </c>
      <c r="B147" s="4" t="s">
        <v>324</v>
      </c>
      <c r="C147" s="4" t="s">
        <v>44</v>
      </c>
      <c r="D147" s="50">
        <v>12421</v>
      </c>
      <c r="E147" s="126" t="s">
        <v>528</v>
      </c>
      <c r="F147" s="6">
        <v>3</v>
      </c>
      <c r="G147" s="48">
        <v>0.2</v>
      </c>
      <c r="H147" s="129">
        <f t="shared" si="9"/>
        <v>1291.7840000000001</v>
      </c>
      <c r="I147" s="129">
        <v>1292</v>
      </c>
      <c r="J147" s="129">
        <v>1292</v>
      </c>
      <c r="K147" s="116">
        <f t="shared" si="8"/>
        <v>0.10401738990419451</v>
      </c>
      <c r="L147" s="118">
        <v>1292</v>
      </c>
      <c r="M147" s="118">
        <v>1292</v>
      </c>
      <c r="N147" s="116">
        <f t="shared" si="10"/>
        <v>0.10401738990419451</v>
      </c>
      <c r="O147" s="9"/>
      <c r="P147" s="9"/>
      <c r="Q147" s="9"/>
      <c r="R147" s="9"/>
      <c r="S147" s="9"/>
      <c r="T147" s="9"/>
      <c r="U147" s="9"/>
      <c r="V147" s="9"/>
      <c r="W147" s="9"/>
      <c r="X147" s="294"/>
      <c r="Y147" s="294"/>
      <c r="Z147" s="1"/>
    </row>
    <row r="148" spans="1:26" x14ac:dyDescent="0.4">
      <c r="A148" s="5">
        <v>144</v>
      </c>
      <c r="B148" s="4" t="s">
        <v>326</v>
      </c>
      <c r="C148" s="4" t="s">
        <v>44</v>
      </c>
      <c r="D148" s="54">
        <v>6000</v>
      </c>
      <c r="E148" s="126" t="s">
        <v>529</v>
      </c>
      <c r="F148" s="6">
        <v>5</v>
      </c>
      <c r="G148" s="48">
        <v>0.4</v>
      </c>
      <c r="H148" s="129">
        <f t="shared" si="9"/>
        <v>1248</v>
      </c>
      <c r="I148" s="129">
        <v>1248</v>
      </c>
      <c r="J148" s="129">
        <v>1248</v>
      </c>
      <c r="K148" s="116">
        <f t="shared" si="8"/>
        <v>0.20799999999999999</v>
      </c>
      <c r="L148" s="118">
        <v>1248</v>
      </c>
      <c r="M148" s="118">
        <v>1248</v>
      </c>
      <c r="N148" s="116">
        <f t="shared" si="10"/>
        <v>0.20799999999999999</v>
      </c>
      <c r="O148" s="9"/>
      <c r="P148" s="9"/>
      <c r="Q148" s="9"/>
      <c r="R148" s="9"/>
      <c r="S148" s="9"/>
      <c r="T148" s="9"/>
      <c r="U148" s="9"/>
      <c r="V148" s="9"/>
      <c r="W148" s="9"/>
      <c r="X148" s="294"/>
      <c r="Y148" s="294"/>
      <c r="Z148" s="1"/>
    </row>
    <row r="149" spans="1:26" x14ac:dyDescent="0.4">
      <c r="A149" s="5">
        <v>145</v>
      </c>
      <c r="B149" s="4" t="s">
        <v>328</v>
      </c>
      <c r="C149" s="4" t="s">
        <v>44</v>
      </c>
      <c r="D149" s="50">
        <v>521567</v>
      </c>
      <c r="E149" s="126" t="s">
        <v>504</v>
      </c>
      <c r="F149" s="6">
        <v>2</v>
      </c>
      <c r="G149" s="48">
        <v>0.1</v>
      </c>
      <c r="H149" s="129">
        <f t="shared" si="9"/>
        <v>27121.484000000004</v>
      </c>
      <c r="I149" s="130">
        <f>(0.52*250000)*G149</f>
        <v>13000</v>
      </c>
      <c r="J149" s="129">
        <v>13000</v>
      </c>
      <c r="K149" s="116">
        <f t="shared" si="8"/>
        <v>2.492488980322758E-2</v>
      </c>
      <c r="L149" s="118">
        <v>13000</v>
      </c>
      <c r="M149" s="118">
        <v>13000</v>
      </c>
      <c r="N149" s="116">
        <f t="shared" si="10"/>
        <v>2.492488980322758E-2</v>
      </c>
      <c r="O149" s="9"/>
      <c r="P149" s="9"/>
      <c r="Q149" s="9"/>
      <c r="R149" s="9"/>
      <c r="S149" s="9"/>
      <c r="T149" s="9"/>
      <c r="U149" s="9"/>
      <c r="V149" s="9"/>
      <c r="W149" s="9"/>
      <c r="X149" s="294"/>
      <c r="Y149" s="294"/>
      <c r="Z149" s="1"/>
    </row>
    <row r="150" spans="1:26" x14ac:dyDescent="0.4">
      <c r="A150" s="5">
        <v>146</v>
      </c>
      <c r="B150" s="4" t="s">
        <v>329</v>
      </c>
      <c r="C150" s="4" t="s">
        <v>44</v>
      </c>
      <c r="D150" s="51">
        <v>241</v>
      </c>
      <c r="E150" s="126" t="s">
        <v>479</v>
      </c>
      <c r="F150" s="6">
        <v>3</v>
      </c>
      <c r="G150" s="48">
        <v>0.2</v>
      </c>
      <c r="H150" s="129">
        <f t="shared" si="9"/>
        <v>25.064000000000004</v>
      </c>
      <c r="I150" s="129">
        <v>25</v>
      </c>
      <c r="J150" s="129">
        <v>25</v>
      </c>
      <c r="K150" s="116">
        <f t="shared" si="8"/>
        <v>0.1037344398340249</v>
      </c>
      <c r="L150" s="118">
        <v>25</v>
      </c>
      <c r="M150" s="119">
        <v>170</v>
      </c>
      <c r="N150" s="116">
        <f t="shared" si="10"/>
        <v>0.70539419087136934</v>
      </c>
      <c r="O150" s="9"/>
      <c r="P150" s="9"/>
      <c r="Q150" s="9"/>
      <c r="R150" s="9"/>
      <c r="S150" s="9"/>
      <c r="T150" s="9"/>
      <c r="U150" s="9"/>
      <c r="V150" s="9"/>
      <c r="W150" s="9"/>
      <c r="X150" s="294"/>
      <c r="Y150" s="294"/>
      <c r="Z150" s="1"/>
    </row>
    <row r="151" spans="1:26" ht="29" x14ac:dyDescent="0.4">
      <c r="A151" s="5">
        <v>147</v>
      </c>
      <c r="B151" s="4" t="s">
        <v>330</v>
      </c>
      <c r="C151" s="4" t="s">
        <v>44</v>
      </c>
      <c r="D151" s="50">
        <v>2347</v>
      </c>
      <c r="E151" s="126" t="s">
        <v>530</v>
      </c>
      <c r="F151" s="6">
        <v>7</v>
      </c>
      <c r="G151" s="48">
        <v>0.75</v>
      </c>
      <c r="H151" s="129">
        <f t="shared" si="9"/>
        <v>915.33</v>
      </c>
      <c r="I151" s="129">
        <v>915</v>
      </c>
      <c r="J151" s="129">
        <v>915</v>
      </c>
      <c r="K151" s="116">
        <f t="shared" si="8"/>
        <v>0.3898593949723051</v>
      </c>
      <c r="L151" s="118">
        <v>915</v>
      </c>
      <c r="M151" s="118">
        <v>915</v>
      </c>
      <c r="N151" s="116">
        <f t="shared" si="10"/>
        <v>0.3898593949723051</v>
      </c>
      <c r="O151" s="9"/>
      <c r="P151" s="9"/>
      <c r="Q151" s="9"/>
      <c r="R151" s="9"/>
      <c r="S151" s="9"/>
      <c r="T151" s="9"/>
      <c r="U151" s="9"/>
      <c r="V151" s="9"/>
      <c r="W151" s="9"/>
      <c r="X151" s="294"/>
      <c r="Y151" s="294"/>
      <c r="Z151" s="1"/>
    </row>
    <row r="152" spans="1:26" x14ac:dyDescent="0.4">
      <c r="A152" s="5">
        <v>148</v>
      </c>
      <c r="B152" s="4" t="s">
        <v>332</v>
      </c>
      <c r="C152" s="4" t="s">
        <v>44</v>
      </c>
      <c r="D152" s="50">
        <v>377992</v>
      </c>
      <c r="E152" s="126" t="s">
        <v>531</v>
      </c>
      <c r="F152" s="6">
        <v>7</v>
      </c>
      <c r="G152" s="48">
        <v>0.75</v>
      </c>
      <c r="H152" s="129">
        <f t="shared" si="9"/>
        <v>147416.88</v>
      </c>
      <c r="I152" s="129">
        <v>147417</v>
      </c>
      <c r="J152" s="129">
        <v>147417</v>
      </c>
      <c r="K152" s="116">
        <f t="shared" si="8"/>
        <v>0.39000031746703634</v>
      </c>
      <c r="L152" s="118">
        <v>147417</v>
      </c>
      <c r="M152" s="118">
        <v>147417</v>
      </c>
      <c r="N152" s="116">
        <f t="shared" si="10"/>
        <v>0.39000031746703634</v>
      </c>
      <c r="O152" s="9"/>
      <c r="P152" s="9"/>
      <c r="Q152" s="1"/>
      <c r="R152" s="1"/>
      <c r="S152" s="1"/>
      <c r="T152" s="1"/>
      <c r="U152" s="1"/>
      <c r="V152" s="1"/>
      <c r="W152" s="1"/>
      <c r="X152" s="294"/>
      <c r="Y152" s="294"/>
      <c r="Z152" s="1"/>
    </row>
    <row r="153" spans="1:26" ht="29" x14ac:dyDescent="0.4">
      <c r="A153" s="5">
        <v>149</v>
      </c>
      <c r="B153" s="4" t="s">
        <v>334</v>
      </c>
      <c r="C153" s="4" t="s">
        <v>44</v>
      </c>
      <c r="D153" s="50">
        <v>1789991</v>
      </c>
      <c r="E153" s="126" t="s">
        <v>532</v>
      </c>
      <c r="F153" s="6">
        <v>8</v>
      </c>
      <c r="G153" s="48">
        <v>1</v>
      </c>
      <c r="H153" s="129">
        <f t="shared" si="9"/>
        <v>930795.32000000007</v>
      </c>
      <c r="I153" s="130">
        <f>(0.52*1500000)*G153</f>
        <v>780000</v>
      </c>
      <c r="J153" s="129">
        <v>780000</v>
      </c>
      <c r="K153" s="116">
        <f t="shared" si="8"/>
        <v>0.4357563808980045</v>
      </c>
      <c r="L153" s="118">
        <v>780000</v>
      </c>
      <c r="M153" s="118">
        <v>780000</v>
      </c>
      <c r="N153" s="116">
        <f t="shared" si="10"/>
        <v>0.4357563808980045</v>
      </c>
      <c r="O153" s="9"/>
      <c r="P153" s="9"/>
      <c r="Q153" s="1"/>
      <c r="R153" s="1"/>
      <c r="S153" s="1"/>
      <c r="T153" s="1"/>
      <c r="U153" s="1"/>
      <c r="V153" s="1"/>
      <c r="W153" s="1"/>
      <c r="X153" s="294"/>
      <c r="Y153" s="294"/>
      <c r="Z153" s="1"/>
    </row>
    <row r="154" spans="1:26" x14ac:dyDescent="0.4">
      <c r="A154" s="5">
        <v>150</v>
      </c>
      <c r="B154" s="4" t="s">
        <v>336</v>
      </c>
      <c r="C154" s="4" t="s">
        <v>44</v>
      </c>
      <c r="D154" s="51">
        <v>301</v>
      </c>
      <c r="E154" s="126" t="s">
        <v>533</v>
      </c>
      <c r="F154" s="6">
        <v>3</v>
      </c>
      <c r="G154" s="48">
        <v>0.2</v>
      </c>
      <c r="H154" s="129">
        <f t="shared" si="9"/>
        <v>31.304000000000002</v>
      </c>
      <c r="I154" s="129">
        <v>31</v>
      </c>
      <c r="J154" s="129">
        <v>31</v>
      </c>
      <c r="K154" s="116">
        <f t="shared" si="8"/>
        <v>0.10299003322259136</v>
      </c>
      <c r="L154" s="118">
        <v>31</v>
      </c>
      <c r="M154" s="119">
        <v>170</v>
      </c>
      <c r="N154" s="116">
        <f t="shared" si="10"/>
        <v>0.56478405315614622</v>
      </c>
      <c r="O154" s="9"/>
      <c r="P154" s="9"/>
      <c r="Q154" s="1"/>
      <c r="R154" s="1"/>
      <c r="S154" s="1"/>
      <c r="T154" s="1"/>
      <c r="U154" s="1"/>
      <c r="V154" s="1"/>
      <c r="W154" s="1"/>
      <c r="X154" s="294"/>
      <c r="Y154" s="294"/>
      <c r="Z154" s="1"/>
    </row>
    <row r="155" spans="1:26" x14ac:dyDescent="0.4">
      <c r="A155" s="5">
        <v>151</v>
      </c>
      <c r="B155" s="4" t="s">
        <v>338</v>
      </c>
      <c r="C155" s="4" t="s">
        <v>44</v>
      </c>
      <c r="D155" s="54">
        <v>2978</v>
      </c>
      <c r="E155" s="126" t="s">
        <v>534</v>
      </c>
      <c r="F155" s="6">
        <v>2</v>
      </c>
      <c r="G155" s="48">
        <v>0.1</v>
      </c>
      <c r="H155" s="129">
        <f t="shared" si="9"/>
        <v>154.85599999999999</v>
      </c>
      <c r="I155" s="129">
        <v>155</v>
      </c>
      <c r="J155" s="129">
        <v>155</v>
      </c>
      <c r="K155" s="116">
        <f t="shared" si="8"/>
        <v>5.2048354600402955E-2</v>
      </c>
      <c r="L155" s="118">
        <v>155</v>
      </c>
      <c r="M155" s="119">
        <v>170</v>
      </c>
      <c r="N155" s="116">
        <f t="shared" si="10"/>
        <v>5.7085292142377432E-2</v>
      </c>
      <c r="O155" s="9"/>
      <c r="P155" s="9"/>
      <c r="Q155" s="1"/>
      <c r="R155" s="1"/>
      <c r="S155" s="1"/>
      <c r="T155" s="1"/>
      <c r="U155" s="1"/>
      <c r="V155" s="1"/>
      <c r="W155" s="1"/>
      <c r="X155" s="294"/>
      <c r="Y155" s="294"/>
      <c r="Z155" s="1"/>
    </row>
    <row r="156" spans="1:26" x14ac:dyDescent="0.4">
      <c r="A156" s="5">
        <v>152</v>
      </c>
      <c r="B156" s="4" t="s">
        <v>340</v>
      </c>
      <c r="C156" s="4" t="s">
        <v>44</v>
      </c>
      <c r="D156" s="50">
        <v>204881</v>
      </c>
      <c r="E156" s="126" t="s">
        <v>535</v>
      </c>
      <c r="F156" s="6">
        <v>3</v>
      </c>
      <c r="G156" s="48">
        <v>0.2</v>
      </c>
      <c r="H156" s="129">
        <f t="shared" si="9"/>
        <v>21307.624000000003</v>
      </c>
      <c r="I156" s="129">
        <v>21308</v>
      </c>
      <c r="J156" s="129">
        <v>21308</v>
      </c>
      <c r="K156" s="116">
        <f t="shared" si="8"/>
        <v>0.10400183521165945</v>
      </c>
      <c r="L156" s="118">
        <v>21308</v>
      </c>
      <c r="M156" s="118">
        <v>21308</v>
      </c>
      <c r="N156" s="116">
        <f t="shared" si="10"/>
        <v>0.10400183521165945</v>
      </c>
      <c r="O156" s="9"/>
      <c r="P156" s="9"/>
      <c r="Q156" s="1"/>
      <c r="R156" s="1"/>
      <c r="S156" s="1"/>
      <c r="T156" s="1"/>
      <c r="U156" s="1"/>
      <c r="V156" s="1"/>
      <c r="W156" s="1"/>
      <c r="X156" s="294"/>
      <c r="Y156" s="294"/>
      <c r="Z156" s="1"/>
    </row>
    <row r="157" spans="1:26" x14ac:dyDescent="0.4">
      <c r="A157" s="5">
        <v>153</v>
      </c>
      <c r="B157" s="4" t="s">
        <v>342</v>
      </c>
      <c r="C157" s="4" t="s">
        <v>44</v>
      </c>
      <c r="D157" s="50">
        <v>42588</v>
      </c>
      <c r="E157" s="126" t="s">
        <v>536</v>
      </c>
      <c r="F157" s="6">
        <v>3</v>
      </c>
      <c r="G157" s="48">
        <v>0.2</v>
      </c>
      <c r="H157" s="129">
        <f t="shared" si="9"/>
        <v>4429.152000000001</v>
      </c>
      <c r="I157" s="129">
        <v>4429</v>
      </c>
      <c r="J157" s="129">
        <v>4429</v>
      </c>
      <c r="K157" s="116">
        <f t="shared" si="8"/>
        <v>0.10399643091950785</v>
      </c>
      <c r="L157" s="118">
        <v>4429</v>
      </c>
      <c r="M157" s="119">
        <v>4290.4258064516098</v>
      </c>
      <c r="N157" s="116">
        <f>M157/D157</f>
        <v>0.10074259900562622</v>
      </c>
      <c r="O157" s="9"/>
      <c r="P157" s="9"/>
      <c r="Q157" s="1"/>
      <c r="R157" s="1"/>
      <c r="S157" s="1"/>
      <c r="T157" s="1"/>
      <c r="U157" s="1"/>
      <c r="V157" s="1"/>
      <c r="W157" s="1"/>
      <c r="X157" s="294"/>
      <c r="Y157" s="294"/>
      <c r="Z157" s="1"/>
    </row>
    <row r="158" spans="1:26" x14ac:dyDescent="0.4">
      <c r="A158" s="23"/>
      <c r="B158" s="24"/>
      <c r="C158" s="24"/>
      <c r="D158" s="24"/>
      <c r="E158" s="9"/>
      <c r="F158" s="9"/>
      <c r="G158" s="9"/>
      <c r="H158" s="135"/>
      <c r="I158" s="135"/>
      <c r="J158" s="135"/>
      <c r="K158" s="123"/>
      <c r="L158" s="123"/>
      <c r="M158" s="123"/>
      <c r="N158" s="123"/>
      <c r="O158" s="9"/>
      <c r="P158" s="9"/>
      <c r="Q158" s="1"/>
      <c r="R158" s="1"/>
      <c r="S158" s="1"/>
      <c r="T158" s="1"/>
      <c r="U158" s="1"/>
      <c r="V158" s="1"/>
      <c r="W158" s="1"/>
      <c r="X158" s="294"/>
      <c r="Y158" s="294"/>
      <c r="Z158" s="1"/>
    </row>
    <row r="159" spans="1:26" ht="16.5" thickBot="1" x14ac:dyDescent="0.45">
      <c r="A159" s="38"/>
      <c r="B159" s="39" t="s">
        <v>344</v>
      </c>
      <c r="C159" s="39"/>
      <c r="D159" s="40">
        <f>SUM(D5:D157)</f>
        <v>10877145</v>
      </c>
      <c r="E159" s="42"/>
      <c r="F159" s="42"/>
      <c r="G159" s="42"/>
      <c r="H159" s="136">
        <f>SUM(H5:H157)</f>
        <v>2218694.3219999997</v>
      </c>
      <c r="I159" s="136">
        <f t="shared" ref="I159:J159" si="11">SUM(I5:I157)</f>
        <v>1683778.2560000001</v>
      </c>
      <c r="J159" s="136">
        <f t="shared" si="11"/>
        <v>1682345.858</v>
      </c>
      <c r="K159" s="124"/>
      <c r="L159" s="124">
        <f>SUM(L5:L157)</f>
        <v>1683476.666</v>
      </c>
      <c r="M159" s="287">
        <f>SUM(M5:M157)</f>
        <v>1687931.8818064514</v>
      </c>
      <c r="N159" s="125"/>
      <c r="O159" s="9"/>
      <c r="P159" s="9"/>
      <c r="Q159" s="1"/>
      <c r="R159" s="1"/>
      <c r="S159" s="1"/>
      <c r="T159" s="1"/>
      <c r="U159" s="1"/>
      <c r="V159" s="1"/>
      <c r="W159" s="1"/>
      <c r="X159" s="294"/>
      <c r="Y159" s="294"/>
      <c r="Z159" s="1"/>
    </row>
    <row r="160" spans="1:26" ht="17" thickTop="1" thickBot="1" x14ac:dyDescent="0.45">
      <c r="A160" s="9"/>
      <c r="B160" s="25" t="s">
        <v>345</v>
      </c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1"/>
      <c r="R160" s="1"/>
      <c r="S160" s="1"/>
      <c r="T160" s="1"/>
      <c r="U160" s="1"/>
      <c r="V160" s="1"/>
      <c r="W160" s="1"/>
      <c r="X160" s="294"/>
      <c r="Y160" s="294"/>
      <c r="Z160" s="1"/>
    </row>
    <row r="161" ht="16.5" thickTop="1" x14ac:dyDescent="0.4"/>
  </sheetData>
  <sortState xmlns:xlrd2="http://schemas.microsoft.com/office/spreadsheetml/2017/richdata2" ref="A5:N157">
    <sortCondition ref="A5:A157"/>
  </sortState>
  <mergeCells count="148">
    <mergeCell ref="X160:Y160"/>
    <mergeCell ref="X157:Y157"/>
    <mergeCell ref="X158:Y158"/>
    <mergeCell ref="X159:Y159"/>
    <mergeCell ref="X151:Y151"/>
    <mergeCell ref="X152:Y152"/>
    <mergeCell ref="X153:Y153"/>
    <mergeCell ref="X154:Y154"/>
    <mergeCell ref="X155:Y155"/>
    <mergeCell ref="X156:Y156"/>
    <mergeCell ref="X145:Y145"/>
    <mergeCell ref="X146:Y146"/>
    <mergeCell ref="X147:Y147"/>
    <mergeCell ref="X148:Y148"/>
    <mergeCell ref="X149:Y149"/>
    <mergeCell ref="X150:Y150"/>
    <mergeCell ref="X139:Y139"/>
    <mergeCell ref="X140:Y140"/>
    <mergeCell ref="X141:Y141"/>
    <mergeCell ref="X142:Y142"/>
    <mergeCell ref="X143:Y143"/>
    <mergeCell ref="X144:Y144"/>
    <mergeCell ref="X133:Y133"/>
    <mergeCell ref="X134:Y134"/>
    <mergeCell ref="X135:Y135"/>
    <mergeCell ref="X136:Y136"/>
    <mergeCell ref="X137:Y137"/>
    <mergeCell ref="X138:Y138"/>
    <mergeCell ref="X127:Y127"/>
    <mergeCell ref="X128:Y128"/>
    <mergeCell ref="X129:Y129"/>
    <mergeCell ref="X130:Y130"/>
    <mergeCell ref="X131:Y131"/>
    <mergeCell ref="X132:Y132"/>
    <mergeCell ref="X121:Y121"/>
    <mergeCell ref="X122:Y122"/>
    <mergeCell ref="X123:Y123"/>
    <mergeCell ref="X124:Y124"/>
    <mergeCell ref="X125:Y125"/>
    <mergeCell ref="X126:Y126"/>
    <mergeCell ref="X115:Y115"/>
    <mergeCell ref="X116:Y116"/>
    <mergeCell ref="X117:Y117"/>
    <mergeCell ref="X118:Y118"/>
    <mergeCell ref="X119:Y119"/>
    <mergeCell ref="X120:Y120"/>
    <mergeCell ref="X109:Y109"/>
    <mergeCell ref="X110:Y110"/>
    <mergeCell ref="X111:Y111"/>
    <mergeCell ref="X112:Y112"/>
    <mergeCell ref="X113:Y113"/>
    <mergeCell ref="X114:Y114"/>
    <mergeCell ref="X103:Y103"/>
    <mergeCell ref="X104:Y104"/>
    <mergeCell ref="X105:Y105"/>
    <mergeCell ref="X106:Y106"/>
    <mergeCell ref="X107:Y107"/>
    <mergeCell ref="X108:Y108"/>
    <mergeCell ref="X97:Y97"/>
    <mergeCell ref="X98:Y98"/>
    <mergeCell ref="X99:Y99"/>
    <mergeCell ref="X100:Y100"/>
    <mergeCell ref="X101:Y101"/>
    <mergeCell ref="X102:Y102"/>
    <mergeCell ref="X91:Y91"/>
    <mergeCell ref="X92:Y92"/>
    <mergeCell ref="X93:Y93"/>
    <mergeCell ref="X94:Y94"/>
    <mergeCell ref="X95:Y95"/>
    <mergeCell ref="X96:Y96"/>
    <mergeCell ref="X85:Y85"/>
    <mergeCell ref="X86:Y86"/>
    <mergeCell ref="X87:Y87"/>
    <mergeCell ref="X88:Y88"/>
    <mergeCell ref="X89:Y89"/>
    <mergeCell ref="X90:Y90"/>
    <mergeCell ref="X79:Y79"/>
    <mergeCell ref="X80:Y80"/>
    <mergeCell ref="X81:Y81"/>
    <mergeCell ref="X82:Y82"/>
    <mergeCell ref="X83:Y83"/>
    <mergeCell ref="X84:Y84"/>
    <mergeCell ref="X73:Y73"/>
    <mergeCell ref="X74:Y74"/>
    <mergeCell ref="X75:Y75"/>
    <mergeCell ref="X76:Y76"/>
    <mergeCell ref="X77:Y77"/>
    <mergeCell ref="X78:Y78"/>
    <mergeCell ref="X67:Y67"/>
    <mergeCell ref="X68:Y68"/>
    <mergeCell ref="X69:Y69"/>
    <mergeCell ref="X70:Y70"/>
    <mergeCell ref="X71:Y71"/>
    <mergeCell ref="X72:Y72"/>
    <mergeCell ref="X61:Y61"/>
    <mergeCell ref="X62:Y62"/>
    <mergeCell ref="X63:Y63"/>
    <mergeCell ref="X64:Y64"/>
    <mergeCell ref="X65:Y65"/>
    <mergeCell ref="X66:Y66"/>
    <mergeCell ref="X55:Y55"/>
    <mergeCell ref="X56:Y56"/>
    <mergeCell ref="X57:Y57"/>
    <mergeCell ref="X58:Y58"/>
    <mergeCell ref="X59:Y59"/>
    <mergeCell ref="X60:Y60"/>
    <mergeCell ref="X49:Y49"/>
    <mergeCell ref="X50:Y50"/>
    <mergeCell ref="X51:Y51"/>
    <mergeCell ref="X52:Y52"/>
    <mergeCell ref="X53:Y53"/>
    <mergeCell ref="X54:Y54"/>
    <mergeCell ref="X43:Y43"/>
    <mergeCell ref="X44:Y44"/>
    <mergeCell ref="X45:Y45"/>
    <mergeCell ref="X46:Y46"/>
    <mergeCell ref="X47:Y47"/>
    <mergeCell ref="X48:Y48"/>
    <mergeCell ref="X37:Y37"/>
    <mergeCell ref="X38:Y38"/>
    <mergeCell ref="X39:Y39"/>
    <mergeCell ref="X40:Y40"/>
    <mergeCell ref="X41:Y41"/>
    <mergeCell ref="X42:Y42"/>
    <mergeCell ref="X31:Y31"/>
    <mergeCell ref="X32:Y32"/>
    <mergeCell ref="X33:Y33"/>
    <mergeCell ref="X34:Y34"/>
    <mergeCell ref="X35:Y35"/>
    <mergeCell ref="X36:Y36"/>
    <mergeCell ref="X28:Y28"/>
    <mergeCell ref="X29:Y29"/>
    <mergeCell ref="X30:Y30"/>
    <mergeCell ref="X19:Y19"/>
    <mergeCell ref="X20:Y20"/>
    <mergeCell ref="X21:Y21"/>
    <mergeCell ref="X22:Y22"/>
    <mergeCell ref="X23:Y23"/>
    <mergeCell ref="X24:Y24"/>
    <mergeCell ref="X13:Y13"/>
    <mergeCell ref="X14:Y14"/>
    <mergeCell ref="X15:Y15"/>
    <mergeCell ref="X16:Y16"/>
    <mergeCell ref="X17:Y17"/>
    <mergeCell ref="X18:Y18"/>
    <mergeCell ref="X25:Y25"/>
    <mergeCell ref="X26:Y26"/>
    <mergeCell ref="X27:Y27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B7464-0929-5247-A71D-AF3A5612937E}">
  <sheetPr>
    <tabColor rgb="FFFFDA00"/>
  </sheetPr>
  <dimension ref="A2:S11"/>
  <sheetViews>
    <sheetView workbookViewId="0">
      <selection activeCell="M15" sqref="M15"/>
    </sheetView>
  </sheetViews>
  <sheetFormatPr defaultColWidth="11" defaultRowHeight="16" x14ac:dyDescent="0.4"/>
  <cols>
    <col min="3" max="3" width="16.08203125" customWidth="1"/>
    <col min="4" max="4" width="18" customWidth="1"/>
    <col min="8" max="8" width="12.58203125" customWidth="1"/>
    <col min="9" max="9" width="15.08203125" customWidth="1"/>
    <col min="13" max="13" width="13.83203125" customWidth="1"/>
    <col min="14" max="14" width="18.08203125" customWidth="1"/>
    <col min="18" max="18" width="13.33203125" customWidth="1"/>
    <col min="19" max="19" width="16.33203125" customWidth="1"/>
  </cols>
  <sheetData>
    <row r="2" spans="1:19" ht="72.5" x14ac:dyDescent="0.4">
      <c r="A2" s="209" t="s">
        <v>537</v>
      </c>
      <c r="B2" s="209" t="s">
        <v>538</v>
      </c>
      <c r="C2" s="209" t="s">
        <v>539</v>
      </c>
      <c r="D2" s="209" t="s">
        <v>540</v>
      </c>
      <c r="F2" s="258" t="s">
        <v>541</v>
      </c>
      <c r="G2" s="219" t="s">
        <v>619</v>
      </c>
      <c r="H2" s="220" t="s">
        <v>539</v>
      </c>
      <c r="I2" s="220" t="s">
        <v>540</v>
      </c>
      <c r="K2" s="209" t="s">
        <v>542</v>
      </c>
      <c r="L2" s="209" t="s">
        <v>543</v>
      </c>
      <c r="M2" s="221" t="s">
        <v>539</v>
      </c>
      <c r="N2" s="221" t="s">
        <v>544</v>
      </c>
      <c r="P2" s="217" t="s">
        <v>545</v>
      </c>
      <c r="Q2" s="217" t="s">
        <v>371</v>
      </c>
      <c r="R2" s="222" t="s">
        <v>546</v>
      </c>
      <c r="S2" s="222" t="s">
        <v>547</v>
      </c>
    </row>
    <row r="3" spans="1:19" ht="43.5" x14ac:dyDescent="0.4">
      <c r="A3" s="6">
        <v>1</v>
      </c>
      <c r="B3" s="48">
        <v>0</v>
      </c>
      <c r="C3" s="280">
        <v>568</v>
      </c>
      <c r="D3" s="6" t="s">
        <v>548</v>
      </c>
      <c r="F3" s="58">
        <v>1</v>
      </c>
      <c r="G3" s="74">
        <v>0</v>
      </c>
      <c r="H3" s="280">
        <v>568</v>
      </c>
      <c r="I3" s="75" t="s">
        <v>549</v>
      </c>
      <c r="K3" s="7">
        <v>1</v>
      </c>
      <c r="L3" s="22">
        <v>0</v>
      </c>
      <c r="M3" s="280">
        <v>568</v>
      </c>
      <c r="N3" s="6" t="s">
        <v>550</v>
      </c>
      <c r="P3" s="7">
        <v>1</v>
      </c>
      <c r="Q3" s="22">
        <v>0</v>
      </c>
      <c r="R3" s="280">
        <v>568</v>
      </c>
      <c r="S3" s="65" t="s">
        <v>551</v>
      </c>
    </row>
    <row r="4" spans="1:19" ht="43.5" x14ac:dyDescent="0.4">
      <c r="A4" s="6">
        <v>2</v>
      </c>
      <c r="B4" s="48">
        <v>0.1</v>
      </c>
      <c r="C4" s="280" t="s">
        <v>552</v>
      </c>
      <c r="D4" s="6" t="s">
        <v>553</v>
      </c>
      <c r="F4" s="58">
        <v>2</v>
      </c>
      <c r="G4" s="74">
        <v>0.1</v>
      </c>
      <c r="H4" s="280" t="s">
        <v>552</v>
      </c>
      <c r="I4" s="75" t="s">
        <v>554</v>
      </c>
      <c r="K4" s="7">
        <v>2</v>
      </c>
      <c r="L4" s="22">
        <v>0.1</v>
      </c>
      <c r="M4" s="280" t="s">
        <v>552</v>
      </c>
      <c r="N4" s="6" t="s">
        <v>555</v>
      </c>
      <c r="P4" s="7">
        <v>2</v>
      </c>
      <c r="Q4" s="22">
        <v>0.1</v>
      </c>
      <c r="R4" s="280" t="s">
        <v>552</v>
      </c>
      <c r="S4" s="65" t="s">
        <v>556</v>
      </c>
    </row>
    <row r="5" spans="1:19" ht="29" x14ac:dyDescent="0.4">
      <c r="A5" s="6">
        <v>3</v>
      </c>
      <c r="B5" s="48">
        <v>0.2</v>
      </c>
      <c r="C5" s="280" t="s">
        <v>557</v>
      </c>
      <c r="D5" s="6" t="s">
        <v>558</v>
      </c>
      <c r="F5" s="58">
        <v>3</v>
      </c>
      <c r="G5" s="74">
        <v>0.2</v>
      </c>
      <c r="H5" s="280" t="s">
        <v>557</v>
      </c>
      <c r="I5" s="75" t="s">
        <v>559</v>
      </c>
      <c r="K5" s="7">
        <v>3</v>
      </c>
      <c r="L5" s="22">
        <v>0.2</v>
      </c>
      <c r="M5" s="280" t="s">
        <v>557</v>
      </c>
      <c r="N5" s="6" t="s">
        <v>560</v>
      </c>
      <c r="P5" s="7">
        <v>3</v>
      </c>
      <c r="Q5" s="22">
        <v>0.2</v>
      </c>
      <c r="R5" s="280" t="s">
        <v>557</v>
      </c>
      <c r="S5" s="64" t="s">
        <v>561</v>
      </c>
    </row>
    <row r="6" spans="1:19" ht="43.5" x14ac:dyDescent="0.4">
      <c r="A6" s="6">
        <v>4</v>
      </c>
      <c r="B6" s="48">
        <v>0.3</v>
      </c>
      <c r="C6" s="280" t="s">
        <v>562</v>
      </c>
      <c r="D6" s="6" t="s">
        <v>563</v>
      </c>
      <c r="F6" s="58">
        <v>4</v>
      </c>
      <c r="G6" s="74">
        <v>0.3</v>
      </c>
      <c r="H6" s="280" t="s">
        <v>562</v>
      </c>
      <c r="I6" s="75" t="s">
        <v>620</v>
      </c>
      <c r="K6" s="7">
        <v>4</v>
      </c>
      <c r="L6" s="22">
        <v>0.3</v>
      </c>
      <c r="M6" s="280" t="s">
        <v>562</v>
      </c>
      <c r="N6" s="6" t="s">
        <v>564</v>
      </c>
      <c r="P6" s="7">
        <v>4</v>
      </c>
      <c r="Q6" s="22">
        <v>0.3</v>
      </c>
      <c r="R6" s="280" t="s">
        <v>562</v>
      </c>
      <c r="S6" s="65" t="s">
        <v>565</v>
      </c>
    </row>
    <row r="7" spans="1:19" ht="58" x14ac:dyDescent="0.4">
      <c r="A7" s="6">
        <v>5</v>
      </c>
      <c r="B7" s="48">
        <v>0.4</v>
      </c>
      <c r="C7" s="280" t="s">
        <v>566</v>
      </c>
      <c r="D7" s="6" t="s">
        <v>567</v>
      </c>
      <c r="F7" s="58">
        <v>5</v>
      </c>
      <c r="G7" s="74">
        <v>0.4</v>
      </c>
      <c r="H7" s="280" t="s">
        <v>566</v>
      </c>
      <c r="I7" s="75" t="s">
        <v>568</v>
      </c>
      <c r="K7" s="7">
        <v>5</v>
      </c>
      <c r="L7" s="22">
        <v>0.4</v>
      </c>
      <c r="M7" s="280" t="s">
        <v>566</v>
      </c>
      <c r="N7" s="6" t="s">
        <v>569</v>
      </c>
      <c r="P7" s="7">
        <v>5</v>
      </c>
      <c r="Q7" s="22">
        <v>0.4</v>
      </c>
      <c r="R7" s="280" t="s">
        <v>566</v>
      </c>
      <c r="S7" s="65" t="s">
        <v>570</v>
      </c>
    </row>
    <row r="8" spans="1:19" ht="43.5" x14ac:dyDescent="0.4">
      <c r="A8" s="6">
        <v>6</v>
      </c>
      <c r="B8" s="48">
        <v>0.5</v>
      </c>
      <c r="C8" s="280" t="s">
        <v>571</v>
      </c>
      <c r="D8" s="6" t="s">
        <v>572</v>
      </c>
      <c r="F8" s="58">
        <v>6</v>
      </c>
      <c r="G8" s="74">
        <v>0.5</v>
      </c>
      <c r="H8" s="280" t="s">
        <v>571</v>
      </c>
      <c r="I8" s="75" t="s">
        <v>573</v>
      </c>
      <c r="K8" s="7">
        <v>6</v>
      </c>
      <c r="L8" s="22">
        <v>0.5</v>
      </c>
      <c r="M8" s="280" t="s">
        <v>571</v>
      </c>
      <c r="N8" s="6" t="s">
        <v>574</v>
      </c>
      <c r="P8" s="7">
        <v>6</v>
      </c>
      <c r="Q8" s="22">
        <v>0.5</v>
      </c>
      <c r="R8" s="280" t="s">
        <v>571</v>
      </c>
      <c r="S8" s="65" t="s">
        <v>575</v>
      </c>
    </row>
    <row r="9" spans="1:19" ht="43.5" x14ac:dyDescent="0.4">
      <c r="A9" s="6">
        <v>7</v>
      </c>
      <c r="B9" s="48">
        <v>0.75</v>
      </c>
      <c r="C9" s="280" t="s">
        <v>576</v>
      </c>
      <c r="D9" s="6" t="s">
        <v>577</v>
      </c>
      <c r="F9" s="58">
        <v>7</v>
      </c>
      <c r="G9" s="74">
        <v>0.75</v>
      </c>
      <c r="H9" s="280" t="s">
        <v>576</v>
      </c>
      <c r="I9" s="75" t="s">
        <v>578</v>
      </c>
      <c r="K9" s="7">
        <v>7</v>
      </c>
      <c r="L9" s="22">
        <v>0.75</v>
      </c>
      <c r="M9" s="280" t="s">
        <v>576</v>
      </c>
      <c r="N9" s="6" t="s">
        <v>579</v>
      </c>
      <c r="P9" s="7">
        <v>7</v>
      </c>
      <c r="Q9" s="22">
        <v>0.75</v>
      </c>
      <c r="R9" s="280" t="s">
        <v>576</v>
      </c>
      <c r="S9" s="67" t="s">
        <v>580</v>
      </c>
    </row>
    <row r="10" spans="1:19" ht="43.5" x14ac:dyDescent="0.4">
      <c r="A10" s="6">
        <v>8</v>
      </c>
      <c r="B10" s="48">
        <v>1</v>
      </c>
      <c r="C10" s="280" t="s">
        <v>581</v>
      </c>
      <c r="D10" s="6" t="s">
        <v>582</v>
      </c>
      <c r="F10" s="58">
        <v>8</v>
      </c>
      <c r="G10" s="74">
        <v>1</v>
      </c>
      <c r="H10" s="280" t="s">
        <v>581</v>
      </c>
      <c r="I10" s="75" t="s">
        <v>583</v>
      </c>
      <c r="K10" s="7">
        <v>8</v>
      </c>
      <c r="L10" s="22">
        <v>1</v>
      </c>
      <c r="M10" s="280" t="s">
        <v>581</v>
      </c>
      <c r="N10" s="6" t="s">
        <v>584</v>
      </c>
      <c r="P10" s="7">
        <v>8</v>
      </c>
      <c r="Q10" s="22">
        <v>1</v>
      </c>
      <c r="R10" s="280" t="s">
        <v>581</v>
      </c>
      <c r="S10" s="65" t="s">
        <v>585</v>
      </c>
    </row>
    <row r="11" spans="1:19" x14ac:dyDescent="0.4">
      <c r="K11" s="9"/>
      <c r="L11" s="9"/>
      <c r="M11" s="9"/>
      <c r="N11" s="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CEDDF-A522-E64B-A0BB-4361AA439209}">
  <sheetPr>
    <tabColor rgb="FF50B6B7"/>
  </sheetPr>
  <dimension ref="A1:AA161"/>
  <sheetViews>
    <sheetView topLeftCell="B1" workbookViewId="0">
      <pane ySplit="1" topLeftCell="A3" activePane="bottomLeft" state="frozen"/>
      <selection pane="bottomLeft" activeCell="P16" sqref="P16"/>
    </sheetView>
  </sheetViews>
  <sheetFormatPr defaultColWidth="11" defaultRowHeight="15.75" customHeight="1" x14ac:dyDescent="0.4"/>
  <cols>
    <col min="1" max="1" width="0" hidden="1" customWidth="1"/>
    <col min="2" max="2" width="13.5" customWidth="1"/>
    <col min="3" max="3" width="11" customWidth="1"/>
    <col min="4" max="4" width="12.83203125" customWidth="1"/>
    <col min="5" max="5" width="15.33203125" customWidth="1"/>
    <col min="6" max="6" width="12.33203125" customWidth="1"/>
    <col min="7" max="7" width="11" customWidth="1"/>
    <col min="8" max="8" width="24.83203125" customWidth="1"/>
    <col min="9" max="9" width="11" customWidth="1"/>
    <col min="10" max="10" width="14.25" customWidth="1"/>
    <col min="11" max="11" width="15.83203125" customWidth="1"/>
    <col min="12" max="12" width="19.33203125" customWidth="1"/>
    <col min="13" max="14" width="13.5" customWidth="1"/>
    <col min="15" max="16" width="11" customWidth="1"/>
    <col min="17" max="17" width="21.83203125" customWidth="1"/>
    <col min="18" max="18" width="12.58203125" customWidth="1"/>
    <col min="19" max="19" width="14.33203125" customWidth="1"/>
    <col min="20" max="20" width="12.08203125" customWidth="1"/>
    <col min="21" max="21" width="14.08203125" customWidth="1"/>
    <col min="22" max="22" width="13.33203125" customWidth="1"/>
    <col min="23" max="23" width="12.5" customWidth="1"/>
    <col min="24" max="24" width="16.58203125" customWidth="1"/>
    <col min="25" max="25" width="14.33203125" customWidth="1"/>
    <col min="26" max="26" width="16.5" customWidth="1"/>
  </cols>
  <sheetData>
    <row r="1" spans="1:27" ht="144" customHeight="1" x14ac:dyDescent="0.4">
      <c r="A1" s="32"/>
      <c r="B1" s="223" t="s">
        <v>0</v>
      </c>
      <c r="C1" s="224" t="s">
        <v>1</v>
      </c>
      <c r="D1" s="225" t="s">
        <v>2</v>
      </c>
      <c r="E1" s="226" t="s">
        <v>5</v>
      </c>
      <c r="F1" s="225" t="s">
        <v>346</v>
      </c>
      <c r="G1" s="225" t="s">
        <v>586</v>
      </c>
      <c r="H1" s="227" t="s">
        <v>349</v>
      </c>
      <c r="I1" s="227" t="s">
        <v>350</v>
      </c>
      <c r="J1" s="227" t="s">
        <v>7</v>
      </c>
      <c r="K1" s="227" t="s">
        <v>351</v>
      </c>
      <c r="L1" s="227" t="s">
        <v>352</v>
      </c>
      <c r="M1" s="227" t="s">
        <v>7</v>
      </c>
      <c r="N1" s="111"/>
      <c r="O1" s="29"/>
      <c r="P1" s="257"/>
      <c r="Q1" s="292" t="s">
        <v>587</v>
      </c>
      <c r="R1" s="227">
        <v>1</v>
      </c>
      <c r="S1" s="227">
        <v>2</v>
      </c>
      <c r="T1" s="227">
        <v>3</v>
      </c>
      <c r="U1" s="227">
        <v>4</v>
      </c>
      <c r="V1" s="227">
        <v>5</v>
      </c>
      <c r="W1" s="227">
        <v>6</v>
      </c>
      <c r="X1" s="227">
        <v>7</v>
      </c>
      <c r="Y1" s="293">
        <v>8</v>
      </c>
      <c r="Z1" s="289" t="s">
        <v>624</v>
      </c>
      <c r="AA1" s="290" t="s">
        <v>588</v>
      </c>
    </row>
    <row r="2" spans="1:27" ht="153" customHeight="1" x14ac:dyDescent="0.4">
      <c r="A2" s="33"/>
      <c r="B2" s="228" t="s">
        <v>12</v>
      </c>
      <c r="C2" s="229" t="s">
        <v>13</v>
      </c>
      <c r="D2" s="230" t="s">
        <v>14</v>
      </c>
      <c r="E2" s="231" t="s">
        <v>17</v>
      </c>
      <c r="F2" s="230" t="s">
        <v>621</v>
      </c>
      <c r="G2" s="230" t="s">
        <v>622</v>
      </c>
      <c r="H2" s="232" t="s">
        <v>357</v>
      </c>
      <c r="I2" s="232" t="s">
        <v>358</v>
      </c>
      <c r="J2" s="233" t="s">
        <v>617</v>
      </c>
      <c r="K2" s="232" t="s">
        <v>359</v>
      </c>
      <c r="L2" s="232" t="s">
        <v>623</v>
      </c>
      <c r="M2" s="233" t="s">
        <v>617</v>
      </c>
      <c r="N2" s="27"/>
      <c r="O2" s="27"/>
      <c r="P2" s="34">
        <v>1</v>
      </c>
      <c r="Q2" s="5" t="s">
        <v>589</v>
      </c>
      <c r="R2" s="19">
        <v>200</v>
      </c>
      <c r="S2" s="8">
        <v>300</v>
      </c>
      <c r="T2" s="19">
        <v>400</v>
      </c>
      <c r="U2" s="8">
        <v>500</v>
      </c>
      <c r="V2" s="19">
        <v>600</v>
      </c>
      <c r="W2" s="8">
        <v>750</v>
      </c>
      <c r="X2" s="19">
        <v>850</v>
      </c>
      <c r="Y2" s="43">
        <v>1000</v>
      </c>
    </row>
    <row r="3" spans="1:27" ht="128.15" customHeight="1" x14ac:dyDescent="0.4">
      <c r="A3" s="33"/>
      <c r="B3" s="228" t="s">
        <v>18</v>
      </c>
      <c r="C3" s="234" t="s">
        <v>19</v>
      </c>
      <c r="D3" s="230" t="s">
        <v>20</v>
      </c>
      <c r="E3" s="231" t="s">
        <v>23</v>
      </c>
      <c r="F3" s="230" t="s">
        <v>362</v>
      </c>
      <c r="G3" s="230" t="s">
        <v>590</v>
      </c>
      <c r="H3" s="232" t="s">
        <v>365</v>
      </c>
      <c r="I3" s="232" t="s">
        <v>366</v>
      </c>
      <c r="J3" s="232" t="s">
        <v>25</v>
      </c>
      <c r="K3" s="232" t="s">
        <v>367</v>
      </c>
      <c r="L3" s="232" t="s">
        <v>368</v>
      </c>
      <c r="M3" s="232" t="s">
        <v>25</v>
      </c>
      <c r="N3" s="27"/>
      <c r="O3" s="27"/>
      <c r="P3" s="34">
        <v>2</v>
      </c>
      <c r="Q3" s="5" t="s">
        <v>591</v>
      </c>
      <c r="R3" s="19">
        <v>300</v>
      </c>
      <c r="S3" s="8">
        <v>450</v>
      </c>
      <c r="T3" s="19">
        <v>600</v>
      </c>
      <c r="U3" s="8">
        <v>1000</v>
      </c>
      <c r="V3" s="19">
        <v>1500</v>
      </c>
      <c r="W3" s="8">
        <v>2000</v>
      </c>
      <c r="X3" s="19">
        <v>2500</v>
      </c>
      <c r="Y3" s="43">
        <v>5000</v>
      </c>
    </row>
    <row r="4" spans="1:27" ht="103" customHeight="1" x14ac:dyDescent="0.4">
      <c r="A4" s="33"/>
      <c r="B4" s="235" t="s">
        <v>29</v>
      </c>
      <c r="C4" s="236" t="s">
        <v>30</v>
      </c>
      <c r="D4" s="237" t="s">
        <v>31</v>
      </c>
      <c r="E4" s="238" t="s">
        <v>34</v>
      </c>
      <c r="F4" s="239" t="s">
        <v>370</v>
      </c>
      <c r="G4" s="239" t="s">
        <v>592</v>
      </c>
      <c r="H4" s="240" t="s">
        <v>373</v>
      </c>
      <c r="I4" s="241" t="s">
        <v>374</v>
      </c>
      <c r="J4" s="241" t="s">
        <v>36</v>
      </c>
      <c r="K4" s="241" t="s">
        <v>375</v>
      </c>
      <c r="L4" s="241" t="s">
        <v>376</v>
      </c>
      <c r="M4" s="241" t="s">
        <v>36</v>
      </c>
      <c r="N4" s="30"/>
      <c r="O4" s="30"/>
      <c r="P4" s="34">
        <v>3</v>
      </c>
      <c r="Q4" s="5" t="s">
        <v>593</v>
      </c>
      <c r="R4" s="19">
        <v>400</v>
      </c>
      <c r="S4" s="8">
        <v>600</v>
      </c>
      <c r="T4" s="19">
        <v>800</v>
      </c>
      <c r="U4" s="8">
        <v>1500</v>
      </c>
      <c r="V4" s="19">
        <v>2500</v>
      </c>
      <c r="W4" s="8">
        <v>5000</v>
      </c>
      <c r="X4" s="19">
        <v>7500</v>
      </c>
      <c r="Y4" s="43">
        <v>10000</v>
      </c>
    </row>
    <row r="5" spans="1:27" ht="16" x14ac:dyDescent="0.4">
      <c r="A5" s="33">
        <v>1</v>
      </c>
      <c r="B5" s="96" t="s">
        <v>40</v>
      </c>
      <c r="C5" s="100" t="s">
        <v>41</v>
      </c>
      <c r="D5" s="81">
        <v>254</v>
      </c>
      <c r="E5" s="81" t="s">
        <v>42</v>
      </c>
      <c r="F5" s="81">
        <v>4</v>
      </c>
      <c r="G5" s="82">
        <f>U2</f>
        <v>500</v>
      </c>
      <c r="H5" s="83">
        <f>G5</f>
        <v>500</v>
      </c>
      <c r="I5" s="84">
        <f>0.75*H5</f>
        <v>375</v>
      </c>
      <c r="J5" s="85">
        <f>(I5/D5)</f>
        <v>1.4763779527559056</v>
      </c>
      <c r="K5" s="87">
        <f>D5</f>
        <v>254</v>
      </c>
      <c r="L5" s="2">
        <f>K5</f>
        <v>254</v>
      </c>
      <c r="M5" s="101">
        <f>(L5/D5)</f>
        <v>1</v>
      </c>
      <c r="N5" s="112"/>
      <c r="O5" s="114"/>
      <c r="P5" s="34">
        <v>4</v>
      </c>
      <c r="Q5" s="5" t="s">
        <v>594</v>
      </c>
      <c r="R5" s="19">
        <v>500</v>
      </c>
      <c r="S5" s="8">
        <v>750</v>
      </c>
      <c r="T5" s="19">
        <v>1000</v>
      </c>
      <c r="U5" s="8">
        <v>2000</v>
      </c>
      <c r="V5" s="19">
        <v>5000</v>
      </c>
      <c r="W5" s="8">
        <v>7500</v>
      </c>
      <c r="X5" s="19">
        <v>10000</v>
      </c>
      <c r="Y5" s="43">
        <v>15000</v>
      </c>
    </row>
    <row r="6" spans="1:27" ht="16" x14ac:dyDescent="0.4">
      <c r="A6" s="33">
        <v>2</v>
      </c>
      <c r="B6" s="96" t="s">
        <v>43</v>
      </c>
      <c r="C6" s="100" t="s">
        <v>44</v>
      </c>
      <c r="D6" s="86">
        <v>25876</v>
      </c>
      <c r="E6" s="81" t="s">
        <v>45</v>
      </c>
      <c r="F6" s="81">
        <v>3</v>
      </c>
      <c r="G6" s="82">
        <f>T6</f>
        <v>1500</v>
      </c>
      <c r="H6" s="83">
        <f>G6</f>
        <v>1500</v>
      </c>
      <c r="I6" s="2">
        <f>G6</f>
        <v>1500</v>
      </c>
      <c r="J6" s="85">
        <f>(I6/D6)</f>
        <v>5.7968774153655894E-2</v>
      </c>
      <c r="K6" s="2">
        <f>G6</f>
        <v>1500</v>
      </c>
      <c r="L6" s="2">
        <f>G6</f>
        <v>1500</v>
      </c>
      <c r="M6" s="101">
        <f t="shared" ref="M6:M69" si="0">(L6/D6)</f>
        <v>5.7968774153655894E-2</v>
      </c>
      <c r="N6" s="112"/>
      <c r="O6" s="31"/>
      <c r="P6" s="34">
        <v>5</v>
      </c>
      <c r="Q6" s="5" t="s">
        <v>595</v>
      </c>
      <c r="R6" s="19">
        <v>600</v>
      </c>
      <c r="S6" s="8">
        <v>900</v>
      </c>
      <c r="T6" s="19">
        <v>1500</v>
      </c>
      <c r="U6" s="8">
        <v>3000</v>
      </c>
      <c r="V6" s="19">
        <v>7500</v>
      </c>
      <c r="W6" s="8">
        <v>10000</v>
      </c>
      <c r="X6" s="19">
        <v>15000</v>
      </c>
      <c r="Y6" s="43">
        <v>20000</v>
      </c>
    </row>
    <row r="7" spans="1:27" ht="29" x14ac:dyDescent="0.4">
      <c r="A7" s="33">
        <v>3</v>
      </c>
      <c r="B7" s="96" t="s">
        <v>46</v>
      </c>
      <c r="C7" s="100" t="s">
        <v>44</v>
      </c>
      <c r="D7" s="81">
        <v>304</v>
      </c>
      <c r="E7" s="81" t="s">
        <v>47</v>
      </c>
      <c r="F7" s="81">
        <v>6</v>
      </c>
      <c r="G7" s="82">
        <f>W2</f>
        <v>750</v>
      </c>
      <c r="H7" s="83">
        <v>750</v>
      </c>
      <c r="I7" s="2">
        <v>750</v>
      </c>
      <c r="J7" s="85">
        <f t="shared" ref="J7:J69" si="1">(I7/D7)</f>
        <v>2.4671052631578947</v>
      </c>
      <c r="K7" s="84">
        <f>D7</f>
        <v>304</v>
      </c>
      <c r="L7" s="2">
        <v>304</v>
      </c>
      <c r="M7" s="101">
        <f t="shared" si="0"/>
        <v>1</v>
      </c>
      <c r="N7" s="112"/>
      <c r="O7" s="31"/>
      <c r="P7" s="34">
        <v>6</v>
      </c>
      <c r="Q7" s="5" t="s">
        <v>596</v>
      </c>
      <c r="R7" s="19">
        <v>700</v>
      </c>
      <c r="S7" s="8">
        <v>1050</v>
      </c>
      <c r="T7" s="19">
        <v>2000</v>
      </c>
      <c r="U7" s="8">
        <v>5000</v>
      </c>
      <c r="V7" s="19">
        <v>10000</v>
      </c>
      <c r="W7" s="8">
        <v>15000</v>
      </c>
      <c r="X7" s="19">
        <v>20000</v>
      </c>
      <c r="Y7" s="43">
        <v>30000</v>
      </c>
    </row>
    <row r="8" spans="1:27" ht="16" x14ac:dyDescent="0.4">
      <c r="A8" s="33">
        <v>4</v>
      </c>
      <c r="B8" s="96" t="s">
        <v>48</v>
      </c>
      <c r="C8" s="100" t="s">
        <v>44</v>
      </c>
      <c r="D8" s="86">
        <v>4679</v>
      </c>
      <c r="E8" s="81" t="s">
        <v>49</v>
      </c>
      <c r="F8" s="81">
        <v>5</v>
      </c>
      <c r="G8" s="82">
        <f>V3</f>
        <v>1500</v>
      </c>
      <c r="H8" s="83">
        <f>G8</f>
        <v>1500</v>
      </c>
      <c r="I8" s="2">
        <f>G8</f>
        <v>1500</v>
      </c>
      <c r="J8" s="85">
        <f t="shared" si="1"/>
        <v>0.3205813207950417</v>
      </c>
      <c r="K8" s="171">
        <f>G8</f>
        <v>1500</v>
      </c>
      <c r="L8" s="2">
        <f>G8</f>
        <v>1500</v>
      </c>
      <c r="M8" s="101">
        <f t="shared" si="0"/>
        <v>0.3205813207950417</v>
      </c>
      <c r="N8" s="112"/>
      <c r="O8" s="31"/>
      <c r="P8" s="34">
        <v>7</v>
      </c>
      <c r="Q8" s="5" t="s">
        <v>597</v>
      </c>
      <c r="R8" s="19">
        <v>800</v>
      </c>
      <c r="S8" s="8">
        <v>1200</v>
      </c>
      <c r="T8" s="174">
        <v>3500</v>
      </c>
      <c r="U8" s="175">
        <v>7500</v>
      </c>
      <c r="V8" s="174">
        <v>12500</v>
      </c>
      <c r="W8" s="175">
        <v>20000</v>
      </c>
      <c r="X8" s="19">
        <v>25000</v>
      </c>
      <c r="Y8" s="43">
        <v>50000</v>
      </c>
    </row>
    <row r="9" spans="1:27" ht="16" x14ac:dyDescent="0.4">
      <c r="A9" s="33">
        <v>5</v>
      </c>
      <c r="B9" s="96" t="s">
        <v>50</v>
      </c>
      <c r="C9" s="100" t="s">
        <v>44</v>
      </c>
      <c r="D9" s="86">
        <v>1121</v>
      </c>
      <c r="E9" s="81" t="s">
        <v>51</v>
      </c>
      <c r="F9" s="81">
        <v>4</v>
      </c>
      <c r="G9" s="82">
        <f>U3</f>
        <v>1000</v>
      </c>
      <c r="H9" s="83">
        <v>1000</v>
      </c>
      <c r="I9" s="2">
        <v>1000</v>
      </c>
      <c r="J9" s="85">
        <f t="shared" si="1"/>
        <v>0.89206066012488849</v>
      </c>
      <c r="K9" s="2">
        <f>G9</f>
        <v>1000</v>
      </c>
      <c r="L9" s="2">
        <f>G9</f>
        <v>1000</v>
      </c>
      <c r="M9" s="101">
        <f t="shared" si="0"/>
        <v>0.89206066012488849</v>
      </c>
      <c r="N9" s="112"/>
      <c r="O9" s="31"/>
      <c r="P9" s="34">
        <v>8</v>
      </c>
      <c r="Q9" s="5" t="s">
        <v>598</v>
      </c>
      <c r="R9" s="19">
        <v>1000</v>
      </c>
      <c r="S9" s="8">
        <v>2500</v>
      </c>
      <c r="T9" s="19">
        <v>5000</v>
      </c>
      <c r="U9" s="8">
        <v>10000</v>
      </c>
      <c r="V9" s="19">
        <v>15000</v>
      </c>
      <c r="W9" s="8">
        <v>25000</v>
      </c>
      <c r="X9" s="19">
        <v>50000</v>
      </c>
      <c r="Y9" s="43">
        <v>75000</v>
      </c>
    </row>
    <row r="10" spans="1:27" ht="16" x14ac:dyDescent="0.4">
      <c r="A10" s="33">
        <v>6</v>
      </c>
      <c r="B10" s="96" t="s">
        <v>52</v>
      </c>
      <c r="C10" s="100" t="s">
        <v>44</v>
      </c>
      <c r="D10" s="81">
        <v>192</v>
      </c>
      <c r="E10" s="81" t="s">
        <v>53</v>
      </c>
      <c r="F10" s="81">
        <v>7</v>
      </c>
      <c r="G10" s="82">
        <f>X2</f>
        <v>850</v>
      </c>
      <c r="H10" s="83">
        <v>850</v>
      </c>
      <c r="I10" s="2">
        <v>850</v>
      </c>
      <c r="J10" s="85">
        <f t="shared" si="1"/>
        <v>4.427083333333333</v>
      </c>
      <c r="K10" s="84">
        <f>D10</f>
        <v>192</v>
      </c>
      <c r="L10" s="2">
        <v>192</v>
      </c>
      <c r="M10" s="101">
        <f t="shared" si="0"/>
        <v>1</v>
      </c>
      <c r="N10" s="112"/>
      <c r="O10" s="31"/>
      <c r="P10" s="34">
        <v>9</v>
      </c>
      <c r="Q10" s="5" t="s">
        <v>599</v>
      </c>
      <c r="R10" s="19">
        <v>2500</v>
      </c>
      <c r="S10" s="8">
        <v>5000</v>
      </c>
      <c r="T10" s="19">
        <v>10000</v>
      </c>
      <c r="U10" s="8">
        <v>15000</v>
      </c>
      <c r="V10" s="19">
        <v>25000</v>
      </c>
      <c r="W10" s="8">
        <v>50000</v>
      </c>
      <c r="X10" s="19">
        <v>125000</v>
      </c>
      <c r="Y10" s="43">
        <v>150000</v>
      </c>
    </row>
    <row r="11" spans="1:27" ht="16" x14ac:dyDescent="0.4">
      <c r="A11" s="33">
        <v>7</v>
      </c>
      <c r="B11" s="96" t="s">
        <v>54</v>
      </c>
      <c r="C11" s="100" t="s">
        <v>44</v>
      </c>
      <c r="D11" s="86">
        <v>17682</v>
      </c>
      <c r="E11" s="81" t="s">
        <v>55</v>
      </c>
      <c r="F11" s="81">
        <v>8</v>
      </c>
      <c r="G11" s="82">
        <f>Y5</f>
        <v>15000</v>
      </c>
      <c r="H11" s="83">
        <v>15000</v>
      </c>
      <c r="I11" s="2">
        <v>15000</v>
      </c>
      <c r="J11" s="85">
        <f t="shared" si="1"/>
        <v>0.84832032575500504</v>
      </c>
      <c r="K11" s="88">
        <f>I11</f>
        <v>15000</v>
      </c>
      <c r="L11" s="2">
        <f>I11</f>
        <v>15000</v>
      </c>
      <c r="M11" s="101">
        <f t="shared" si="0"/>
        <v>0.84832032575500504</v>
      </c>
      <c r="N11" s="112"/>
      <c r="O11" s="31"/>
      <c r="P11" s="34">
        <v>10</v>
      </c>
      <c r="Q11" s="5" t="s">
        <v>600</v>
      </c>
      <c r="R11" s="19">
        <v>5000</v>
      </c>
      <c r="S11" s="8">
        <v>10000</v>
      </c>
      <c r="T11" s="19">
        <v>15000</v>
      </c>
      <c r="U11" s="8">
        <v>25000</v>
      </c>
      <c r="V11" s="19">
        <v>50000</v>
      </c>
      <c r="W11" s="8">
        <v>100000</v>
      </c>
      <c r="X11" s="19">
        <v>250000</v>
      </c>
      <c r="Y11" s="43">
        <v>450000</v>
      </c>
    </row>
    <row r="12" spans="1:27" ht="16" x14ac:dyDescent="0.4">
      <c r="A12" s="33">
        <v>8</v>
      </c>
      <c r="B12" s="96" t="s">
        <v>56</v>
      </c>
      <c r="C12" s="100" t="s">
        <v>44</v>
      </c>
      <c r="D12" s="86">
        <v>13746</v>
      </c>
      <c r="E12" s="81" t="s">
        <v>57</v>
      </c>
      <c r="F12" s="81">
        <v>8</v>
      </c>
      <c r="G12" s="82">
        <f>Y5</f>
        <v>15000</v>
      </c>
      <c r="H12" s="83">
        <v>15000</v>
      </c>
      <c r="I12" s="2">
        <v>15000</v>
      </c>
      <c r="J12" s="85">
        <f t="shared" si="1"/>
        <v>1.0912265386294195</v>
      </c>
      <c r="K12" s="84">
        <f>D12</f>
        <v>13746</v>
      </c>
      <c r="L12" s="2">
        <v>13746</v>
      </c>
      <c r="M12" s="101">
        <f t="shared" si="0"/>
        <v>1</v>
      </c>
      <c r="N12" s="112"/>
      <c r="O12" s="31"/>
      <c r="P12" s="44" t="s">
        <v>601</v>
      </c>
      <c r="Q12" s="49" t="s">
        <v>602</v>
      </c>
      <c r="R12" s="45">
        <v>1000</v>
      </c>
      <c r="S12" s="37">
        <v>2500</v>
      </c>
      <c r="T12" s="46">
        <v>5000</v>
      </c>
      <c r="U12" s="36">
        <v>10000</v>
      </c>
      <c r="V12" s="46">
        <v>15000</v>
      </c>
      <c r="W12" s="36">
        <v>25000</v>
      </c>
      <c r="X12" s="46">
        <v>50000</v>
      </c>
      <c r="Y12" s="47">
        <v>75000</v>
      </c>
    </row>
    <row r="13" spans="1:27" ht="16" x14ac:dyDescent="0.4">
      <c r="A13" s="33">
        <v>9</v>
      </c>
      <c r="B13" s="96" t="s">
        <v>58</v>
      </c>
      <c r="C13" s="100" t="s">
        <v>44</v>
      </c>
      <c r="D13" s="81">
        <v>238</v>
      </c>
      <c r="E13" s="81" t="s">
        <v>59</v>
      </c>
      <c r="F13" s="81">
        <v>4</v>
      </c>
      <c r="G13" s="82">
        <f>U2</f>
        <v>500</v>
      </c>
      <c r="H13" s="83">
        <v>500</v>
      </c>
      <c r="I13" s="2">
        <v>500</v>
      </c>
      <c r="J13" s="85">
        <f t="shared" si="1"/>
        <v>2.1008403361344539</v>
      </c>
      <c r="K13" s="84">
        <f>D13</f>
        <v>238</v>
      </c>
      <c r="L13" s="2">
        <v>238</v>
      </c>
      <c r="M13" s="101">
        <f t="shared" si="0"/>
        <v>1</v>
      </c>
      <c r="N13" s="113"/>
      <c r="O13" s="9"/>
      <c r="P13" s="9"/>
      <c r="Q13" s="9"/>
      <c r="R13" s="9"/>
      <c r="S13" s="9"/>
      <c r="T13" s="9"/>
      <c r="U13" s="9"/>
      <c r="V13" s="9"/>
      <c r="W13" s="9"/>
      <c r="X13" s="1"/>
      <c r="Y13" s="1"/>
    </row>
    <row r="14" spans="1:27" ht="16" x14ac:dyDescent="0.4">
      <c r="A14" s="33">
        <v>10</v>
      </c>
      <c r="B14" s="96" t="s">
        <v>60</v>
      </c>
      <c r="C14" s="100" t="s">
        <v>44</v>
      </c>
      <c r="D14" s="86">
        <v>1329</v>
      </c>
      <c r="E14" s="81" t="s">
        <v>61</v>
      </c>
      <c r="F14" s="81">
        <v>7</v>
      </c>
      <c r="G14" s="82">
        <f>X3</f>
        <v>2500</v>
      </c>
      <c r="H14" s="83">
        <f>G14</f>
        <v>2500</v>
      </c>
      <c r="I14" s="2">
        <f>G14</f>
        <v>2500</v>
      </c>
      <c r="J14" s="85">
        <f t="shared" si="1"/>
        <v>1.8811136192626035</v>
      </c>
      <c r="K14" s="84">
        <f>D14</f>
        <v>1329</v>
      </c>
      <c r="L14" s="2">
        <v>1329</v>
      </c>
      <c r="M14" s="101">
        <f t="shared" si="0"/>
        <v>1</v>
      </c>
      <c r="N14" s="113"/>
      <c r="O14" s="9"/>
      <c r="P14" s="9"/>
      <c r="Q14" s="9"/>
      <c r="R14" s="9"/>
      <c r="S14" s="9"/>
      <c r="T14" s="9"/>
      <c r="U14" s="9"/>
      <c r="V14" s="9"/>
      <c r="W14" s="9"/>
      <c r="X14" s="1"/>
      <c r="Y14" s="1"/>
    </row>
    <row r="15" spans="1:27" ht="16" x14ac:dyDescent="0.4">
      <c r="A15" s="33">
        <v>11</v>
      </c>
      <c r="B15" s="96" t="s">
        <v>62</v>
      </c>
      <c r="C15" s="100" t="s">
        <v>44</v>
      </c>
      <c r="D15" s="86">
        <v>5937</v>
      </c>
      <c r="E15" s="81" t="s">
        <v>63</v>
      </c>
      <c r="F15" s="81">
        <v>7</v>
      </c>
      <c r="G15" s="82">
        <f>X4</f>
        <v>7500</v>
      </c>
      <c r="H15" s="83">
        <f>G15</f>
        <v>7500</v>
      </c>
      <c r="I15" s="2">
        <f>G15</f>
        <v>7500</v>
      </c>
      <c r="J15" s="85">
        <f t="shared" si="1"/>
        <v>1.2632642748863061</v>
      </c>
      <c r="K15" s="84">
        <f>D15</f>
        <v>5937</v>
      </c>
      <c r="L15" s="2">
        <v>5937</v>
      </c>
      <c r="M15" s="101">
        <f t="shared" si="0"/>
        <v>1</v>
      </c>
      <c r="N15" s="113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</row>
    <row r="16" spans="1:27" ht="16" x14ac:dyDescent="0.4">
      <c r="A16" s="33">
        <v>12</v>
      </c>
      <c r="B16" s="96" t="s">
        <v>64</v>
      </c>
      <c r="C16" s="100" t="s">
        <v>44</v>
      </c>
      <c r="D16" s="86">
        <v>71340</v>
      </c>
      <c r="E16" s="81" t="s">
        <v>65</v>
      </c>
      <c r="F16" s="81">
        <v>3</v>
      </c>
      <c r="G16" s="82">
        <f>T8</f>
        <v>3500</v>
      </c>
      <c r="H16" s="83">
        <f>G16</f>
        <v>3500</v>
      </c>
      <c r="I16" s="2">
        <f>G16</f>
        <v>3500</v>
      </c>
      <c r="J16" s="85">
        <f t="shared" si="1"/>
        <v>4.9060835435940565E-2</v>
      </c>
      <c r="K16" s="2">
        <f>G16</f>
        <v>3500</v>
      </c>
      <c r="L16" s="2">
        <f>G16</f>
        <v>3500</v>
      </c>
      <c r="M16" s="101">
        <f t="shared" si="0"/>
        <v>4.9060835435940565E-2</v>
      </c>
      <c r="N16" s="113"/>
      <c r="O16" s="9"/>
      <c r="P16" s="9"/>
      <c r="Q16" s="68"/>
      <c r="R16" s="9"/>
      <c r="S16" s="9"/>
      <c r="T16" s="9"/>
      <c r="U16" s="9"/>
      <c r="V16" s="9"/>
      <c r="W16" s="1"/>
      <c r="X16" s="1"/>
      <c r="Y16" s="1"/>
    </row>
    <row r="17" spans="1:25" ht="16" x14ac:dyDescent="0.4">
      <c r="A17" s="33">
        <v>13</v>
      </c>
      <c r="B17" s="96" t="s">
        <v>66</v>
      </c>
      <c r="C17" s="100" t="s">
        <v>44</v>
      </c>
      <c r="D17" s="86">
        <v>1238</v>
      </c>
      <c r="E17" s="81" t="s">
        <v>67</v>
      </c>
      <c r="F17" s="81">
        <v>6</v>
      </c>
      <c r="G17" s="82">
        <f>W3</f>
        <v>2000</v>
      </c>
      <c r="H17" s="83">
        <f>G17</f>
        <v>2000</v>
      </c>
      <c r="I17" s="2">
        <v>3000</v>
      </c>
      <c r="J17" s="85">
        <f t="shared" si="1"/>
        <v>2.4232633279483036</v>
      </c>
      <c r="K17" s="84">
        <f>D17</f>
        <v>1238</v>
      </c>
      <c r="L17" s="2">
        <v>1238</v>
      </c>
      <c r="M17" s="101">
        <f t="shared" si="0"/>
        <v>1</v>
      </c>
      <c r="N17" s="113"/>
      <c r="O17" s="9"/>
      <c r="P17" s="9"/>
      <c r="Q17" s="9"/>
      <c r="R17" s="9"/>
      <c r="S17" s="9"/>
      <c r="T17" s="9"/>
      <c r="U17" s="9"/>
      <c r="V17" s="9"/>
      <c r="W17" s="1"/>
      <c r="X17" s="1"/>
      <c r="Y17" s="1"/>
    </row>
    <row r="18" spans="1:25" ht="16" x14ac:dyDescent="0.4">
      <c r="A18" s="33">
        <v>14</v>
      </c>
      <c r="B18" s="96" t="s">
        <v>68</v>
      </c>
      <c r="C18" s="100" t="s">
        <v>44</v>
      </c>
      <c r="D18" s="81">
        <v>187</v>
      </c>
      <c r="E18" s="81" t="s">
        <v>69</v>
      </c>
      <c r="F18" s="81">
        <v>5</v>
      </c>
      <c r="G18" s="82">
        <f>V2</f>
        <v>600</v>
      </c>
      <c r="H18" s="83">
        <v>600</v>
      </c>
      <c r="I18" s="2">
        <f>G18</f>
        <v>600</v>
      </c>
      <c r="J18" s="85">
        <f t="shared" si="1"/>
        <v>3.2085561497326203</v>
      </c>
      <c r="K18" s="84">
        <f>D18</f>
        <v>187</v>
      </c>
      <c r="L18" s="2">
        <v>187</v>
      </c>
      <c r="M18" s="101">
        <f t="shared" si="0"/>
        <v>1</v>
      </c>
      <c r="N18" s="113"/>
      <c r="O18" s="9"/>
      <c r="P18" s="9"/>
      <c r="Q18" s="10" t="s">
        <v>378</v>
      </c>
      <c r="R18" s="11"/>
      <c r="S18" s="11"/>
      <c r="T18" s="11"/>
      <c r="U18" s="11"/>
      <c r="V18" s="11"/>
      <c r="W18" s="18"/>
      <c r="X18" s="18"/>
      <c r="Y18" s="12"/>
    </row>
    <row r="19" spans="1:25" ht="16" x14ac:dyDescent="0.4">
      <c r="A19" s="33">
        <v>15</v>
      </c>
      <c r="B19" s="96" t="s">
        <v>70</v>
      </c>
      <c r="C19" s="100" t="s">
        <v>44</v>
      </c>
      <c r="D19" s="86">
        <v>70899</v>
      </c>
      <c r="E19" s="81" t="s">
        <v>71</v>
      </c>
      <c r="F19" s="81">
        <v>7</v>
      </c>
      <c r="G19" s="82">
        <f>X8</f>
        <v>25000</v>
      </c>
      <c r="H19" s="83">
        <v>25000</v>
      </c>
      <c r="I19" s="2">
        <v>25000</v>
      </c>
      <c r="J19" s="85">
        <f t="shared" si="1"/>
        <v>0.3526142822888898</v>
      </c>
      <c r="K19" s="2">
        <v>25000</v>
      </c>
      <c r="L19" s="2">
        <v>25000</v>
      </c>
      <c r="M19" s="101">
        <f t="shared" si="0"/>
        <v>0.3526142822888898</v>
      </c>
      <c r="N19" s="113"/>
      <c r="O19" s="9"/>
      <c r="P19" s="9"/>
      <c r="Q19" s="13"/>
      <c r="R19" s="9"/>
      <c r="S19" s="9"/>
      <c r="T19" s="9"/>
      <c r="U19" s="9"/>
      <c r="V19" s="9"/>
      <c r="W19" s="1"/>
      <c r="X19" s="1"/>
      <c r="Y19" s="14"/>
    </row>
    <row r="20" spans="1:25" ht="16" x14ac:dyDescent="0.4">
      <c r="A20" s="33">
        <v>16</v>
      </c>
      <c r="B20" s="96" t="s">
        <v>72</v>
      </c>
      <c r="C20" s="100" t="s">
        <v>44</v>
      </c>
      <c r="D20" s="81">
        <v>227</v>
      </c>
      <c r="E20" s="81" t="s">
        <v>73</v>
      </c>
      <c r="F20" s="81">
        <v>4</v>
      </c>
      <c r="G20" s="82">
        <f>U2</f>
        <v>500</v>
      </c>
      <c r="H20" s="83">
        <v>500</v>
      </c>
      <c r="I20" s="2">
        <v>500</v>
      </c>
      <c r="J20" s="85">
        <f t="shared" si="1"/>
        <v>2.2026431718061672</v>
      </c>
      <c r="K20" s="84">
        <f>D20</f>
        <v>227</v>
      </c>
      <c r="L20" s="2">
        <v>227</v>
      </c>
      <c r="M20" s="101">
        <f t="shared" si="0"/>
        <v>1</v>
      </c>
      <c r="N20" s="113"/>
      <c r="O20" s="9"/>
      <c r="P20" s="9"/>
      <c r="Q20" s="15"/>
      <c r="R20" s="144" t="s">
        <v>381</v>
      </c>
      <c r="S20" s="9"/>
      <c r="T20" s="9"/>
      <c r="U20" s="9"/>
      <c r="V20" s="9"/>
      <c r="W20" s="1"/>
      <c r="X20" s="1"/>
      <c r="Y20" s="14"/>
    </row>
    <row r="21" spans="1:25" ht="16" x14ac:dyDescent="0.4">
      <c r="A21" s="33">
        <v>17</v>
      </c>
      <c r="B21" s="96" t="s">
        <v>74</v>
      </c>
      <c r="C21" s="100" t="s">
        <v>44</v>
      </c>
      <c r="D21" s="86">
        <v>3555</v>
      </c>
      <c r="E21" s="81" t="s">
        <v>75</v>
      </c>
      <c r="F21" s="81">
        <v>3</v>
      </c>
      <c r="G21" s="82">
        <f>T3</f>
        <v>600</v>
      </c>
      <c r="H21" s="83">
        <v>600</v>
      </c>
      <c r="I21" s="2">
        <v>600</v>
      </c>
      <c r="J21" s="85">
        <f t="shared" si="1"/>
        <v>0.16877637130801687</v>
      </c>
      <c r="K21" s="2">
        <v>600</v>
      </c>
      <c r="L21" s="2">
        <v>600</v>
      </c>
      <c r="M21" s="101">
        <f t="shared" si="0"/>
        <v>0.16877637130801687</v>
      </c>
      <c r="N21" s="113"/>
      <c r="O21" s="9"/>
      <c r="P21" s="9"/>
      <c r="Q21" s="147"/>
      <c r="R21" s="144" t="s">
        <v>383</v>
      </c>
      <c r="S21" s="9"/>
      <c r="T21" s="9"/>
      <c r="U21" s="9"/>
      <c r="V21" s="9"/>
      <c r="W21" s="1"/>
      <c r="X21" s="1"/>
      <c r="Y21" s="14"/>
    </row>
    <row r="22" spans="1:25" ht="16" x14ac:dyDescent="0.4">
      <c r="A22" s="33">
        <v>18</v>
      </c>
      <c r="B22" s="96" t="s">
        <v>76</v>
      </c>
      <c r="C22" s="100" t="s">
        <v>44</v>
      </c>
      <c r="D22" s="81">
        <v>31</v>
      </c>
      <c r="E22" s="81" t="s">
        <v>77</v>
      </c>
      <c r="F22" s="81">
        <v>3</v>
      </c>
      <c r="G22" s="82">
        <f>T2</f>
        <v>400</v>
      </c>
      <c r="H22" s="83">
        <v>400</v>
      </c>
      <c r="I22" s="2">
        <v>400</v>
      </c>
      <c r="J22" s="85">
        <f t="shared" si="1"/>
        <v>12.903225806451612</v>
      </c>
      <c r="K22" s="84">
        <f>D22</f>
        <v>31</v>
      </c>
      <c r="L22" s="84">
        <v>170</v>
      </c>
      <c r="M22" s="101">
        <f t="shared" si="0"/>
        <v>5.4838709677419351</v>
      </c>
      <c r="N22" s="141"/>
      <c r="O22" s="9"/>
      <c r="P22" s="9"/>
      <c r="Q22" s="13"/>
      <c r="R22" s="9"/>
      <c r="S22" s="9"/>
      <c r="T22" s="9"/>
      <c r="U22" s="9"/>
      <c r="V22" s="9"/>
      <c r="W22" s="1"/>
      <c r="X22" s="1"/>
      <c r="Y22" s="14"/>
    </row>
    <row r="23" spans="1:25" ht="16" x14ac:dyDescent="0.4">
      <c r="A23" s="34">
        <v>19</v>
      </c>
      <c r="B23" s="97" t="s">
        <v>78</v>
      </c>
      <c r="C23" s="102" t="s">
        <v>44</v>
      </c>
      <c r="D23" s="90">
        <v>10310</v>
      </c>
      <c r="E23" s="89" t="s">
        <v>79</v>
      </c>
      <c r="F23" s="91">
        <v>5</v>
      </c>
      <c r="G23" s="92">
        <f>V5</f>
        <v>5000</v>
      </c>
      <c r="H23" s="92">
        <f>G23</f>
        <v>5000</v>
      </c>
      <c r="I23" s="3">
        <f>G23</f>
        <v>5000</v>
      </c>
      <c r="J23" s="138">
        <f>G23/D23</f>
        <v>0.48496605237633367</v>
      </c>
      <c r="K23" s="3">
        <f>G23</f>
        <v>5000</v>
      </c>
      <c r="L23" s="3">
        <f>H23</f>
        <v>5000</v>
      </c>
      <c r="M23" s="139">
        <f>J23</f>
        <v>0.48496605237633367</v>
      </c>
      <c r="N23" s="140"/>
      <c r="O23" s="9"/>
      <c r="P23" s="9"/>
      <c r="Q23" s="148" t="s">
        <v>386</v>
      </c>
      <c r="R23" s="9"/>
      <c r="S23" s="144"/>
      <c r="T23" s="144"/>
      <c r="U23" s="144"/>
      <c r="V23" s="144"/>
      <c r="W23" s="144"/>
      <c r="X23" s="144"/>
      <c r="Y23" s="14"/>
    </row>
    <row r="24" spans="1:25" ht="16" x14ac:dyDescent="0.4">
      <c r="A24" s="33">
        <v>20</v>
      </c>
      <c r="B24" s="96" t="s">
        <v>81</v>
      </c>
      <c r="C24" s="100" t="s">
        <v>44</v>
      </c>
      <c r="D24" s="86">
        <v>2117</v>
      </c>
      <c r="E24" s="81" t="s">
        <v>82</v>
      </c>
      <c r="F24" s="81">
        <v>5</v>
      </c>
      <c r="G24" s="82">
        <f>V3</f>
        <v>1500</v>
      </c>
      <c r="H24" s="83">
        <f>G24</f>
        <v>1500</v>
      </c>
      <c r="I24" s="2">
        <f>G24</f>
        <v>1500</v>
      </c>
      <c r="J24" s="85">
        <f t="shared" si="1"/>
        <v>0.70854983467170529</v>
      </c>
      <c r="K24" s="2">
        <f>G24</f>
        <v>1500</v>
      </c>
      <c r="L24" s="2">
        <f>G24</f>
        <v>1500</v>
      </c>
      <c r="M24" s="101">
        <f t="shared" si="0"/>
        <v>0.70854983467170529</v>
      </c>
      <c r="N24" s="141"/>
      <c r="O24" s="9"/>
      <c r="P24" s="9"/>
      <c r="Q24" s="13"/>
      <c r="R24" s="9"/>
      <c r="S24" s="9"/>
      <c r="T24" s="9"/>
      <c r="U24" s="9"/>
      <c r="V24" s="9"/>
      <c r="W24" s="1"/>
      <c r="X24" s="1"/>
      <c r="Y24" s="14"/>
    </row>
    <row r="25" spans="1:25" ht="29" x14ac:dyDescent="0.4">
      <c r="A25" s="33">
        <v>21</v>
      </c>
      <c r="B25" s="96" t="s">
        <v>83</v>
      </c>
      <c r="C25" s="100" t="s">
        <v>44</v>
      </c>
      <c r="D25" s="81">
        <v>785</v>
      </c>
      <c r="E25" s="81" t="s">
        <v>84</v>
      </c>
      <c r="F25" s="81">
        <v>7</v>
      </c>
      <c r="G25" s="82">
        <f>X2</f>
        <v>850</v>
      </c>
      <c r="H25" s="83">
        <v>850</v>
      </c>
      <c r="I25" s="2">
        <v>850</v>
      </c>
      <c r="J25" s="85">
        <f t="shared" si="1"/>
        <v>1.0828025477707006</v>
      </c>
      <c r="K25" s="84">
        <f>D25</f>
        <v>785</v>
      </c>
      <c r="L25" s="2">
        <v>785</v>
      </c>
      <c r="M25" s="101">
        <f t="shared" si="0"/>
        <v>1</v>
      </c>
      <c r="N25" s="141"/>
      <c r="O25" s="9"/>
      <c r="P25" s="9"/>
      <c r="Q25" s="15"/>
      <c r="R25" s="144" t="s">
        <v>389</v>
      </c>
      <c r="S25" s="1"/>
      <c r="T25" s="1"/>
      <c r="U25" s="1"/>
      <c r="V25" s="1"/>
      <c r="W25" s="1"/>
      <c r="X25" s="1"/>
      <c r="Y25" s="14"/>
    </row>
    <row r="26" spans="1:25" ht="16" x14ac:dyDescent="0.4">
      <c r="A26" s="33">
        <v>22</v>
      </c>
      <c r="B26" s="96" t="s">
        <v>85</v>
      </c>
      <c r="C26" s="100" t="s">
        <v>44</v>
      </c>
      <c r="D26" s="86">
        <v>3814</v>
      </c>
      <c r="E26" s="81" t="s">
        <v>86</v>
      </c>
      <c r="F26" s="81">
        <v>2</v>
      </c>
      <c r="G26" s="82">
        <f>S3</f>
        <v>450</v>
      </c>
      <c r="H26" s="83">
        <v>450</v>
      </c>
      <c r="I26" s="2">
        <v>450</v>
      </c>
      <c r="J26" s="85">
        <f t="shared" si="1"/>
        <v>0.11798636601992658</v>
      </c>
      <c r="K26" s="2">
        <v>450</v>
      </c>
      <c r="L26" s="2">
        <v>450</v>
      </c>
      <c r="M26" s="101">
        <f t="shared" si="0"/>
        <v>0.11798636601992658</v>
      </c>
      <c r="N26" s="141"/>
      <c r="O26" s="9"/>
      <c r="P26" s="9"/>
      <c r="Q26" s="147"/>
      <c r="R26" s="144" t="s">
        <v>391</v>
      </c>
      <c r="S26" s="9"/>
      <c r="T26" s="9"/>
      <c r="U26" s="9"/>
      <c r="V26" s="9"/>
      <c r="W26" s="1"/>
      <c r="X26" s="1"/>
      <c r="Y26" s="14"/>
    </row>
    <row r="27" spans="1:25" ht="16" x14ac:dyDescent="0.4">
      <c r="A27" s="33">
        <v>23</v>
      </c>
      <c r="B27" s="96" t="s">
        <v>87</v>
      </c>
      <c r="C27" s="100" t="s">
        <v>44</v>
      </c>
      <c r="D27" s="86">
        <v>16708</v>
      </c>
      <c r="E27" s="81" t="s">
        <v>88</v>
      </c>
      <c r="F27" s="81">
        <v>1</v>
      </c>
      <c r="G27" s="82">
        <f>R5</f>
        <v>500</v>
      </c>
      <c r="H27" s="83">
        <v>500</v>
      </c>
      <c r="I27" s="2">
        <v>500</v>
      </c>
      <c r="J27" s="85">
        <f t="shared" si="1"/>
        <v>2.9925784055542255E-2</v>
      </c>
      <c r="K27" s="2">
        <v>500</v>
      </c>
      <c r="L27" s="2">
        <v>500</v>
      </c>
      <c r="M27" s="101">
        <f t="shared" si="0"/>
        <v>2.9925784055542255E-2</v>
      </c>
      <c r="N27" s="141"/>
      <c r="O27" s="9"/>
      <c r="P27" s="9"/>
      <c r="Q27" s="143"/>
      <c r="R27" s="1"/>
      <c r="S27" s="9"/>
      <c r="T27" s="9"/>
      <c r="U27" s="9"/>
      <c r="V27" s="9"/>
      <c r="W27" s="1"/>
      <c r="X27" s="1"/>
      <c r="Y27" s="14"/>
    </row>
    <row r="28" spans="1:25" ht="16" x14ac:dyDescent="0.4">
      <c r="A28" s="33">
        <v>24</v>
      </c>
      <c r="B28" s="96" t="s">
        <v>89</v>
      </c>
      <c r="C28" s="100" t="s">
        <v>44</v>
      </c>
      <c r="D28" s="86">
        <v>2239</v>
      </c>
      <c r="E28" s="81" t="s">
        <v>90</v>
      </c>
      <c r="F28" s="81">
        <v>3</v>
      </c>
      <c r="G28" s="82">
        <f>T3</f>
        <v>600</v>
      </c>
      <c r="H28" s="83">
        <v>600</v>
      </c>
      <c r="I28" s="2">
        <v>600</v>
      </c>
      <c r="J28" s="85">
        <f t="shared" si="1"/>
        <v>0.26797677534613668</v>
      </c>
      <c r="K28" s="2">
        <v>600</v>
      </c>
      <c r="L28" s="2">
        <v>600</v>
      </c>
      <c r="M28" s="101">
        <f t="shared" si="0"/>
        <v>0.26797677534613668</v>
      </c>
      <c r="N28" s="141"/>
      <c r="O28" s="9"/>
      <c r="P28" s="9"/>
      <c r="Q28" s="148" t="s">
        <v>394</v>
      </c>
      <c r="R28" s="9"/>
      <c r="S28" s="9"/>
      <c r="T28" s="9"/>
      <c r="U28" s="9"/>
      <c r="V28" s="9"/>
      <c r="W28" s="1"/>
      <c r="X28" s="1"/>
      <c r="Y28" s="14"/>
    </row>
    <row r="29" spans="1:25" ht="16" x14ac:dyDescent="0.4">
      <c r="A29" s="33">
        <v>25</v>
      </c>
      <c r="B29" s="97" t="s">
        <v>91</v>
      </c>
      <c r="C29" s="102" t="s">
        <v>44</v>
      </c>
      <c r="D29" s="90">
        <v>6806</v>
      </c>
      <c r="E29" s="89" t="s">
        <v>92</v>
      </c>
      <c r="F29" s="91">
        <v>3</v>
      </c>
      <c r="G29" s="92">
        <f>T4</f>
        <v>800</v>
      </c>
      <c r="H29" s="92">
        <f>G29</f>
        <v>800</v>
      </c>
      <c r="I29" s="3">
        <f>G29</f>
        <v>800</v>
      </c>
      <c r="J29" s="173">
        <f>G29/D29</f>
        <v>0.11754334410813988</v>
      </c>
      <c r="K29" s="3">
        <f>G29</f>
        <v>800</v>
      </c>
      <c r="L29" s="3">
        <f>G29</f>
        <v>800</v>
      </c>
      <c r="M29" s="173">
        <f>J29</f>
        <v>0.11754334410813988</v>
      </c>
      <c r="N29" s="140"/>
      <c r="O29" s="9"/>
      <c r="P29" s="9"/>
      <c r="Q29" s="13"/>
      <c r="R29" s="9"/>
      <c r="S29" s="9"/>
      <c r="T29" s="9"/>
      <c r="U29" s="9"/>
      <c r="V29" s="9"/>
      <c r="W29" s="1"/>
      <c r="X29" s="1"/>
      <c r="Y29" s="14"/>
    </row>
    <row r="30" spans="1:25" ht="16" x14ac:dyDescent="0.4">
      <c r="A30" s="33">
        <v>26</v>
      </c>
      <c r="B30" s="96" t="s">
        <v>93</v>
      </c>
      <c r="C30" s="100" t="s">
        <v>44</v>
      </c>
      <c r="D30" s="86">
        <v>76240</v>
      </c>
      <c r="E30" s="81" t="s">
        <v>94</v>
      </c>
      <c r="F30" s="81">
        <v>7</v>
      </c>
      <c r="G30" s="82">
        <f>X8</f>
        <v>25000</v>
      </c>
      <c r="H30" s="83">
        <v>25000</v>
      </c>
      <c r="I30" s="2">
        <v>25000</v>
      </c>
      <c r="J30" s="85">
        <f t="shared" si="1"/>
        <v>0.32791185729275968</v>
      </c>
      <c r="K30" s="2">
        <v>25000</v>
      </c>
      <c r="L30" s="2">
        <v>25000</v>
      </c>
      <c r="M30" s="101">
        <f t="shared" si="0"/>
        <v>0.32791185729275968</v>
      </c>
      <c r="N30" s="141"/>
      <c r="O30" s="9"/>
      <c r="P30" s="9"/>
      <c r="Q30" s="15"/>
      <c r="R30" s="144" t="s">
        <v>397</v>
      </c>
      <c r="S30" s="1"/>
      <c r="T30" s="1"/>
      <c r="U30" s="1"/>
      <c r="V30" s="1"/>
      <c r="W30" s="1"/>
      <c r="X30" s="1"/>
      <c r="Y30" s="14"/>
    </row>
    <row r="31" spans="1:25" ht="43.5" x14ac:dyDescent="0.4">
      <c r="A31" s="33">
        <v>27</v>
      </c>
      <c r="B31" s="96" t="s">
        <v>95</v>
      </c>
      <c r="C31" s="100" t="s">
        <v>44</v>
      </c>
      <c r="D31" s="86">
        <v>9959</v>
      </c>
      <c r="E31" s="81" t="s">
        <v>96</v>
      </c>
      <c r="F31" s="81">
        <v>1</v>
      </c>
      <c r="G31" s="82">
        <f>R4</f>
        <v>400</v>
      </c>
      <c r="H31" s="83">
        <v>400</v>
      </c>
      <c r="I31" s="2">
        <v>400</v>
      </c>
      <c r="J31" s="85">
        <f t="shared" si="1"/>
        <v>4.0164675168189577E-2</v>
      </c>
      <c r="K31" s="2">
        <v>400</v>
      </c>
      <c r="L31" s="2">
        <v>400</v>
      </c>
      <c r="M31" s="101">
        <f t="shared" si="0"/>
        <v>4.0164675168189577E-2</v>
      </c>
      <c r="N31" s="141"/>
      <c r="O31" s="9"/>
      <c r="P31" s="9"/>
      <c r="Q31" s="147"/>
      <c r="R31" s="144" t="s">
        <v>399</v>
      </c>
      <c r="S31" s="9"/>
      <c r="T31" s="9"/>
      <c r="U31" s="9"/>
      <c r="V31" s="9"/>
      <c r="W31" s="1"/>
      <c r="X31" s="1"/>
      <c r="Y31" s="14"/>
    </row>
    <row r="32" spans="1:25" ht="16" x14ac:dyDescent="0.4">
      <c r="A32" s="33">
        <v>28</v>
      </c>
      <c r="B32" s="96" t="s">
        <v>97</v>
      </c>
      <c r="C32" s="100" t="s">
        <v>44</v>
      </c>
      <c r="D32" s="86">
        <v>16000</v>
      </c>
      <c r="E32" s="81" t="s">
        <v>98</v>
      </c>
      <c r="F32" s="81">
        <v>2</v>
      </c>
      <c r="G32" s="82">
        <f>S5</f>
        <v>750</v>
      </c>
      <c r="H32" s="83">
        <v>750</v>
      </c>
      <c r="I32" s="2">
        <v>750</v>
      </c>
      <c r="J32" s="85">
        <f t="shared" si="1"/>
        <v>4.6875E-2</v>
      </c>
      <c r="K32" s="2">
        <v>750</v>
      </c>
      <c r="L32" s="2">
        <v>750</v>
      </c>
      <c r="M32" s="101">
        <f t="shared" si="0"/>
        <v>4.6875E-2</v>
      </c>
      <c r="N32" s="113"/>
      <c r="O32" s="9"/>
      <c r="P32" s="9"/>
      <c r="Q32" s="143"/>
      <c r="R32" s="1"/>
      <c r="S32" s="9"/>
      <c r="T32" s="9"/>
      <c r="U32" s="9"/>
      <c r="V32" s="9"/>
      <c r="W32" s="1"/>
      <c r="X32" s="1"/>
      <c r="Y32" s="14"/>
    </row>
    <row r="33" spans="1:25" ht="16" x14ac:dyDescent="0.4">
      <c r="A33" s="33">
        <v>29</v>
      </c>
      <c r="B33" s="96" t="s">
        <v>99</v>
      </c>
      <c r="C33" s="100" t="s">
        <v>44</v>
      </c>
      <c r="D33" s="86">
        <v>31097</v>
      </c>
      <c r="E33" s="81" t="s">
        <v>100</v>
      </c>
      <c r="F33" s="81">
        <v>6</v>
      </c>
      <c r="G33" s="82">
        <f>W7</f>
        <v>15000</v>
      </c>
      <c r="H33" s="83">
        <f>G33</f>
        <v>15000</v>
      </c>
      <c r="I33" s="2">
        <f>G33</f>
        <v>15000</v>
      </c>
      <c r="J33" s="85">
        <f t="shared" si="1"/>
        <v>0.48236164260218028</v>
      </c>
      <c r="K33" s="2">
        <f>G33</f>
        <v>15000</v>
      </c>
      <c r="L33" s="2">
        <f>G33</f>
        <v>15000</v>
      </c>
      <c r="M33" s="101">
        <f t="shared" si="0"/>
        <v>0.48236164260218028</v>
      </c>
      <c r="N33" s="113"/>
      <c r="O33" s="9"/>
      <c r="P33" s="9"/>
      <c r="Q33" s="149" t="s">
        <v>402</v>
      </c>
      <c r="R33" s="9"/>
      <c r="S33" s="9"/>
      <c r="T33" s="9"/>
      <c r="U33" s="9"/>
      <c r="V33" s="9"/>
      <c r="W33" s="1"/>
      <c r="X33" s="71"/>
      <c r="Y33" s="14"/>
    </row>
    <row r="34" spans="1:25" ht="16" x14ac:dyDescent="0.4">
      <c r="A34" s="33">
        <v>30</v>
      </c>
      <c r="B34" s="96" t="s">
        <v>101</v>
      </c>
      <c r="C34" s="100" t="s">
        <v>44</v>
      </c>
      <c r="D34" s="81">
        <v>120</v>
      </c>
      <c r="E34" s="81" t="s">
        <v>102</v>
      </c>
      <c r="F34" s="81">
        <v>4</v>
      </c>
      <c r="G34" s="82">
        <f>U2</f>
        <v>500</v>
      </c>
      <c r="H34" s="83">
        <v>500</v>
      </c>
      <c r="I34" s="2">
        <v>500</v>
      </c>
      <c r="J34" s="85">
        <f t="shared" si="1"/>
        <v>4.166666666666667</v>
      </c>
      <c r="K34" s="84">
        <f>D34</f>
        <v>120</v>
      </c>
      <c r="L34" s="84">
        <v>170</v>
      </c>
      <c r="M34" s="101">
        <f t="shared" si="0"/>
        <v>1.4166666666666667</v>
      </c>
      <c r="N34" s="113"/>
      <c r="O34" s="9"/>
      <c r="P34" s="9"/>
      <c r="Q34" s="13"/>
      <c r="R34" s="9"/>
      <c r="S34" s="9"/>
      <c r="T34" s="9"/>
      <c r="U34" s="9"/>
      <c r="V34" s="9"/>
      <c r="W34" s="1"/>
      <c r="X34" s="145"/>
      <c r="Y34" s="14"/>
    </row>
    <row r="35" spans="1:25" ht="58" x14ac:dyDescent="0.4">
      <c r="A35" s="33">
        <v>31</v>
      </c>
      <c r="B35" s="98" t="s">
        <v>103</v>
      </c>
      <c r="C35" s="100" t="s">
        <v>44</v>
      </c>
      <c r="D35" s="86">
        <v>4761</v>
      </c>
      <c r="E35" s="80" t="s">
        <v>104</v>
      </c>
      <c r="F35" s="81">
        <v>3</v>
      </c>
      <c r="G35" s="82">
        <f>T3</f>
        <v>600</v>
      </c>
      <c r="H35" s="83">
        <v>600</v>
      </c>
      <c r="I35" s="2">
        <v>600</v>
      </c>
      <c r="J35" s="85">
        <f t="shared" si="1"/>
        <v>0.12602394454946439</v>
      </c>
      <c r="K35" s="2">
        <v>600</v>
      </c>
      <c r="L35" s="2">
        <v>600</v>
      </c>
      <c r="M35" s="101">
        <f t="shared" si="0"/>
        <v>0.12602394454946439</v>
      </c>
      <c r="N35" s="113"/>
      <c r="O35" s="9"/>
      <c r="P35" s="9"/>
      <c r="Q35" s="15"/>
      <c r="S35" s="9"/>
      <c r="T35" s="9"/>
      <c r="U35" s="9"/>
      <c r="V35" s="71" t="s">
        <v>405</v>
      </c>
      <c r="W35" s="9"/>
      <c r="X35" s="1"/>
      <c r="Y35" s="14"/>
    </row>
    <row r="36" spans="1:25" s="260" customFormat="1" ht="58" x14ac:dyDescent="0.4">
      <c r="A36" s="33">
        <v>32</v>
      </c>
      <c r="B36" s="268" t="s">
        <v>105</v>
      </c>
      <c r="C36" s="269" t="s">
        <v>44</v>
      </c>
      <c r="D36" s="270">
        <v>170138</v>
      </c>
      <c r="E36" s="271" t="s">
        <v>106</v>
      </c>
      <c r="F36" s="272">
        <v>2</v>
      </c>
      <c r="G36" s="273">
        <f>S9</f>
        <v>2500</v>
      </c>
      <c r="H36" s="274">
        <f>G36</f>
        <v>2500</v>
      </c>
      <c r="I36" s="275">
        <f>G36</f>
        <v>2500</v>
      </c>
      <c r="J36" s="276">
        <f t="shared" si="1"/>
        <v>1.4693954319434812E-2</v>
      </c>
      <c r="K36" s="277">
        <f>G36</f>
        <v>2500</v>
      </c>
      <c r="L36" s="275">
        <f>G36</f>
        <v>2500</v>
      </c>
      <c r="M36" s="278">
        <f t="shared" si="0"/>
        <v>1.4693954319434812E-2</v>
      </c>
      <c r="N36" s="113"/>
      <c r="O36" s="9"/>
      <c r="P36" s="9"/>
      <c r="Q36" s="115"/>
      <c r="R36" s="259"/>
      <c r="S36" s="259"/>
      <c r="T36" s="259"/>
      <c r="U36" s="259"/>
      <c r="V36" s="150" t="s">
        <v>407</v>
      </c>
      <c r="W36" s="16"/>
      <c r="X36" s="20"/>
      <c r="Y36" s="17"/>
    </row>
    <row r="37" spans="1:25" ht="16" x14ac:dyDescent="0.4">
      <c r="A37" s="33">
        <v>33</v>
      </c>
      <c r="B37" s="96" t="s">
        <v>107</v>
      </c>
      <c r="C37" s="100" t="s">
        <v>44</v>
      </c>
      <c r="D37" s="81">
        <v>651</v>
      </c>
      <c r="E37" s="81" t="s">
        <v>108</v>
      </c>
      <c r="F37" s="81">
        <v>6</v>
      </c>
      <c r="G37" s="82">
        <f>W2</f>
        <v>750</v>
      </c>
      <c r="H37" s="83">
        <f>G37</f>
        <v>750</v>
      </c>
      <c r="I37" s="2">
        <f>G37</f>
        <v>750</v>
      </c>
      <c r="J37" s="85">
        <f t="shared" si="1"/>
        <v>1.1520737327188939</v>
      </c>
      <c r="K37" s="87">
        <f>D37</f>
        <v>651</v>
      </c>
      <c r="L37" s="2">
        <f>K37</f>
        <v>651</v>
      </c>
      <c r="M37" s="101">
        <f t="shared" si="0"/>
        <v>1</v>
      </c>
      <c r="N37" s="113"/>
      <c r="O37" s="9"/>
      <c r="P37" s="9"/>
      <c r="V37" s="9"/>
      <c r="W37" s="9"/>
      <c r="X37" s="1"/>
      <c r="Y37" s="1"/>
    </row>
    <row r="38" spans="1:25" ht="16" x14ac:dyDescent="0.4">
      <c r="A38" s="33">
        <v>34</v>
      </c>
      <c r="B38" s="96" t="s">
        <v>109</v>
      </c>
      <c r="C38" s="100" t="s">
        <v>44</v>
      </c>
      <c r="D38" s="86">
        <v>12212</v>
      </c>
      <c r="E38" s="81" t="s">
        <v>110</v>
      </c>
      <c r="F38" s="81">
        <v>5</v>
      </c>
      <c r="G38" s="82">
        <f>V5</f>
        <v>5000</v>
      </c>
      <c r="H38" s="83">
        <f>G38</f>
        <v>5000</v>
      </c>
      <c r="I38" s="2">
        <f>G38</f>
        <v>5000</v>
      </c>
      <c r="J38" s="85">
        <f t="shared" si="1"/>
        <v>0.40943334425155586</v>
      </c>
      <c r="K38" s="2">
        <f>G38</f>
        <v>5000</v>
      </c>
      <c r="L38" s="2">
        <f>G38</f>
        <v>5000</v>
      </c>
      <c r="M38" s="101">
        <f t="shared" si="0"/>
        <v>0.40943334425155586</v>
      </c>
      <c r="N38" s="113"/>
      <c r="O38" s="9"/>
      <c r="P38" s="9"/>
      <c r="V38" s="9"/>
      <c r="W38" s="9"/>
      <c r="X38" s="1"/>
      <c r="Y38" s="1"/>
    </row>
    <row r="39" spans="1:25" ht="16" x14ac:dyDescent="0.4">
      <c r="A39" s="33">
        <v>35</v>
      </c>
      <c r="B39" s="96" t="s">
        <v>111</v>
      </c>
      <c r="C39" s="100" t="s">
        <v>44</v>
      </c>
      <c r="D39" s="86">
        <v>16396</v>
      </c>
      <c r="E39" s="81" t="s">
        <v>112</v>
      </c>
      <c r="F39" s="81">
        <v>3</v>
      </c>
      <c r="G39" s="82">
        <f>T5</f>
        <v>1000</v>
      </c>
      <c r="H39" s="83">
        <f>G39</f>
        <v>1000</v>
      </c>
      <c r="I39" s="2">
        <f>G39</f>
        <v>1000</v>
      </c>
      <c r="J39" s="85">
        <f t="shared" si="1"/>
        <v>6.0990485484264452E-2</v>
      </c>
      <c r="K39" s="2">
        <f>G39</f>
        <v>1000</v>
      </c>
      <c r="L39" s="2">
        <f>G39</f>
        <v>1000</v>
      </c>
      <c r="M39" s="101">
        <f t="shared" si="0"/>
        <v>6.0990485484264452E-2</v>
      </c>
      <c r="N39" s="113"/>
      <c r="O39" s="9"/>
      <c r="P39" s="9"/>
      <c r="V39" s="9"/>
      <c r="W39" s="9"/>
      <c r="X39" s="1"/>
      <c r="Y39" s="1"/>
    </row>
    <row r="40" spans="1:25" ht="16" x14ac:dyDescent="0.4">
      <c r="A40" s="33">
        <v>36</v>
      </c>
      <c r="B40" s="96" t="s">
        <v>113</v>
      </c>
      <c r="C40" s="100" t="s">
        <v>44</v>
      </c>
      <c r="D40" s="86">
        <v>1646</v>
      </c>
      <c r="E40" s="81" t="s">
        <v>114</v>
      </c>
      <c r="F40" s="81">
        <v>6</v>
      </c>
      <c r="G40" s="82">
        <f>W5</f>
        <v>7500</v>
      </c>
      <c r="H40" s="83">
        <f>G40</f>
        <v>7500</v>
      </c>
      <c r="I40" s="2">
        <f>G40</f>
        <v>7500</v>
      </c>
      <c r="J40" s="85">
        <f t="shared" si="1"/>
        <v>4.5565006075334145</v>
      </c>
      <c r="K40" s="84">
        <v>1646</v>
      </c>
      <c r="L40" s="2">
        <v>1646</v>
      </c>
      <c r="M40" s="101">
        <f t="shared" si="0"/>
        <v>1</v>
      </c>
      <c r="N40" s="113"/>
      <c r="O40" s="9"/>
      <c r="P40" s="9"/>
      <c r="V40" s="9"/>
      <c r="W40" s="9"/>
      <c r="X40" s="1"/>
      <c r="Y40" s="1"/>
    </row>
    <row r="41" spans="1:25" ht="16" x14ac:dyDescent="0.4">
      <c r="A41" s="33">
        <v>37</v>
      </c>
      <c r="B41" s="96" t="s">
        <v>115</v>
      </c>
      <c r="C41" s="100" t="s">
        <v>44</v>
      </c>
      <c r="D41" s="81">
        <v>190</v>
      </c>
      <c r="E41" s="81" t="s">
        <v>116</v>
      </c>
      <c r="F41" s="81">
        <v>6</v>
      </c>
      <c r="G41" s="82">
        <f>W2</f>
        <v>750</v>
      </c>
      <c r="H41" s="83">
        <v>750</v>
      </c>
      <c r="I41" s="2">
        <v>750</v>
      </c>
      <c r="J41" s="85">
        <f t="shared" si="1"/>
        <v>3.9473684210526314</v>
      </c>
      <c r="K41" s="84">
        <v>190</v>
      </c>
      <c r="L41" s="2">
        <v>190</v>
      </c>
      <c r="M41" s="101">
        <f t="shared" si="0"/>
        <v>1</v>
      </c>
      <c r="N41" s="113"/>
      <c r="O41" s="9"/>
      <c r="P41" s="9"/>
      <c r="V41" s="9"/>
      <c r="W41" s="9"/>
      <c r="X41" s="1"/>
      <c r="Y41" s="1"/>
    </row>
    <row r="42" spans="1:25" ht="16" x14ac:dyDescent="0.4">
      <c r="A42" s="33">
        <v>38</v>
      </c>
      <c r="B42" s="96" t="s">
        <v>117</v>
      </c>
      <c r="C42" s="100" t="s">
        <v>44</v>
      </c>
      <c r="D42" s="86">
        <v>1025</v>
      </c>
      <c r="E42" s="81" t="s">
        <v>61</v>
      </c>
      <c r="F42" s="81">
        <v>7</v>
      </c>
      <c r="G42" s="82">
        <f>X3</f>
        <v>2500</v>
      </c>
      <c r="H42" s="83">
        <f>G42</f>
        <v>2500</v>
      </c>
      <c r="I42" s="2">
        <f>G42</f>
        <v>2500</v>
      </c>
      <c r="J42" s="85">
        <f t="shared" si="1"/>
        <v>2.4390243902439024</v>
      </c>
      <c r="K42" s="84">
        <v>1025</v>
      </c>
      <c r="L42" s="2">
        <v>1025</v>
      </c>
      <c r="M42" s="101">
        <f t="shared" si="0"/>
        <v>1</v>
      </c>
      <c r="N42" s="113"/>
      <c r="O42" s="9"/>
      <c r="P42" s="9"/>
      <c r="V42" s="9"/>
      <c r="W42" s="9"/>
      <c r="X42" s="1"/>
      <c r="Y42" s="1"/>
    </row>
    <row r="43" spans="1:25" ht="29" x14ac:dyDescent="0.4">
      <c r="A43" s="33">
        <v>39</v>
      </c>
      <c r="B43" s="96" t="s">
        <v>118</v>
      </c>
      <c r="C43" s="100" t="s">
        <v>44</v>
      </c>
      <c r="D43" s="86">
        <v>34531</v>
      </c>
      <c r="E43" s="81" t="s">
        <v>119</v>
      </c>
      <c r="F43" s="81">
        <v>6</v>
      </c>
      <c r="G43" s="82">
        <f>W7</f>
        <v>15000</v>
      </c>
      <c r="H43" s="83">
        <f>G43</f>
        <v>15000</v>
      </c>
      <c r="I43" s="2">
        <f>G43</f>
        <v>15000</v>
      </c>
      <c r="J43" s="85">
        <f t="shared" si="1"/>
        <v>0.43439228519301498</v>
      </c>
      <c r="K43" s="2">
        <f>G43</f>
        <v>15000</v>
      </c>
      <c r="L43" s="2">
        <f>G43</f>
        <v>15000</v>
      </c>
      <c r="M43" s="101">
        <f t="shared" si="0"/>
        <v>0.43439228519301498</v>
      </c>
      <c r="N43" s="113"/>
      <c r="O43" s="9"/>
      <c r="P43" s="9"/>
      <c r="V43" s="9"/>
      <c r="W43" s="9"/>
      <c r="X43" s="1"/>
      <c r="Y43" s="1"/>
    </row>
    <row r="44" spans="1:25" ht="16" x14ac:dyDescent="0.4">
      <c r="A44" s="33">
        <v>40</v>
      </c>
      <c r="B44" s="96" t="s">
        <v>120</v>
      </c>
      <c r="C44" s="100" t="s">
        <v>44</v>
      </c>
      <c r="D44" s="86">
        <v>16947</v>
      </c>
      <c r="E44" s="81" t="s">
        <v>121</v>
      </c>
      <c r="F44" s="81">
        <v>8</v>
      </c>
      <c r="G44" s="82">
        <f>Y5</f>
        <v>15000</v>
      </c>
      <c r="H44" s="83">
        <v>15000</v>
      </c>
      <c r="I44" s="2">
        <v>15000</v>
      </c>
      <c r="J44" s="85">
        <f t="shared" si="1"/>
        <v>0.88511240927597801</v>
      </c>
      <c r="K44" s="88">
        <f>I44</f>
        <v>15000</v>
      </c>
      <c r="L44" s="2">
        <f>I44</f>
        <v>15000</v>
      </c>
      <c r="M44" s="101">
        <f t="shared" si="0"/>
        <v>0.88511240927597801</v>
      </c>
      <c r="N44" s="113"/>
      <c r="O44" s="9"/>
      <c r="P44" s="9"/>
      <c r="V44" s="9"/>
      <c r="W44" s="9"/>
      <c r="X44" s="1"/>
      <c r="Y44" s="1"/>
    </row>
    <row r="45" spans="1:25" ht="16" x14ac:dyDescent="0.4">
      <c r="A45" s="33">
        <v>41</v>
      </c>
      <c r="B45" s="96" t="s">
        <v>122</v>
      </c>
      <c r="C45" s="100" t="s">
        <v>44</v>
      </c>
      <c r="D45" s="81">
        <v>340</v>
      </c>
      <c r="E45" s="81" t="s">
        <v>123</v>
      </c>
      <c r="F45" s="81">
        <v>5</v>
      </c>
      <c r="G45" s="82">
        <f>V2</f>
        <v>600</v>
      </c>
      <c r="H45" s="83">
        <v>600</v>
      </c>
      <c r="I45" s="2">
        <v>600</v>
      </c>
      <c r="J45" s="85">
        <f t="shared" si="1"/>
        <v>1.7647058823529411</v>
      </c>
      <c r="K45" s="84">
        <v>340</v>
      </c>
      <c r="L45" s="2">
        <v>340</v>
      </c>
      <c r="M45" s="101">
        <f t="shared" si="0"/>
        <v>1</v>
      </c>
      <c r="N45" s="113"/>
      <c r="O45" s="9"/>
      <c r="P45" s="9"/>
      <c r="Q45" s="9"/>
      <c r="R45" s="9"/>
      <c r="S45" s="9"/>
      <c r="T45" s="9"/>
      <c r="U45" s="9"/>
      <c r="V45" s="9"/>
      <c r="W45" s="9"/>
      <c r="X45" s="1"/>
      <c r="Y45" s="1"/>
    </row>
    <row r="46" spans="1:25" ht="29" x14ac:dyDescent="0.4">
      <c r="A46" s="33">
        <v>42</v>
      </c>
      <c r="B46" s="96" t="s">
        <v>124</v>
      </c>
      <c r="C46" s="100" t="s">
        <v>44</v>
      </c>
      <c r="D46" s="81">
        <v>293</v>
      </c>
      <c r="E46" s="81" t="s">
        <v>125</v>
      </c>
      <c r="F46" s="81">
        <v>5</v>
      </c>
      <c r="G46" s="82">
        <f>V2</f>
        <v>600</v>
      </c>
      <c r="H46" s="83">
        <v>600</v>
      </c>
      <c r="I46" s="2">
        <v>600</v>
      </c>
      <c r="J46" s="85">
        <f t="shared" si="1"/>
        <v>2.0477815699658701</v>
      </c>
      <c r="K46" s="84">
        <v>293</v>
      </c>
      <c r="L46" s="2">
        <v>293</v>
      </c>
      <c r="M46" s="101">
        <f t="shared" si="0"/>
        <v>1</v>
      </c>
      <c r="N46" s="113"/>
      <c r="O46" s="9"/>
      <c r="P46" s="9"/>
      <c r="Q46" s="9"/>
      <c r="R46" s="9"/>
      <c r="S46" s="9"/>
      <c r="T46" s="9"/>
      <c r="U46" s="9"/>
      <c r="V46" s="9"/>
      <c r="W46" s="9"/>
      <c r="X46" s="1"/>
      <c r="Y46" s="1"/>
    </row>
    <row r="47" spans="1:25" ht="16" x14ac:dyDescent="0.4">
      <c r="A47" s="33">
        <v>43</v>
      </c>
      <c r="B47" s="96" t="s">
        <v>126</v>
      </c>
      <c r="C47" s="100" t="s">
        <v>44</v>
      </c>
      <c r="D47" s="81">
        <v>13</v>
      </c>
      <c r="E47" s="81" t="s">
        <v>127</v>
      </c>
      <c r="F47" s="81">
        <v>4</v>
      </c>
      <c r="G47" s="82">
        <f>U2</f>
        <v>500</v>
      </c>
      <c r="H47" s="83">
        <v>500</v>
      </c>
      <c r="I47" s="2">
        <v>500</v>
      </c>
      <c r="J47" s="85">
        <f t="shared" si="1"/>
        <v>38.46153846153846</v>
      </c>
      <c r="K47" s="84">
        <v>13</v>
      </c>
      <c r="L47" s="93">
        <v>170</v>
      </c>
      <c r="M47" s="101">
        <f t="shared" si="0"/>
        <v>13.076923076923077</v>
      </c>
      <c r="N47" s="113"/>
      <c r="O47" s="9"/>
      <c r="P47" s="9"/>
      <c r="Q47" s="9"/>
      <c r="R47" s="9"/>
      <c r="S47" s="9"/>
      <c r="T47" s="9"/>
      <c r="U47" s="9"/>
      <c r="V47" s="9"/>
      <c r="W47" s="9"/>
      <c r="X47" s="1"/>
      <c r="Y47" s="1"/>
    </row>
    <row r="48" spans="1:25" ht="16" x14ac:dyDescent="0.4">
      <c r="A48" s="33">
        <v>44</v>
      </c>
      <c r="B48" s="96" t="s">
        <v>128</v>
      </c>
      <c r="C48" s="100" t="s">
        <v>44</v>
      </c>
      <c r="D48" s="86">
        <v>19273</v>
      </c>
      <c r="E48" s="81" t="s">
        <v>129</v>
      </c>
      <c r="F48" s="81">
        <v>3</v>
      </c>
      <c r="G48" s="82">
        <f>T5</f>
        <v>1000</v>
      </c>
      <c r="H48" s="83">
        <f>G48</f>
        <v>1000</v>
      </c>
      <c r="I48" s="2">
        <f>G48</f>
        <v>1000</v>
      </c>
      <c r="J48" s="85">
        <f t="shared" si="1"/>
        <v>5.188605821615732E-2</v>
      </c>
      <c r="K48" s="2">
        <f>G48</f>
        <v>1000</v>
      </c>
      <c r="L48" s="2">
        <f>G48</f>
        <v>1000</v>
      </c>
      <c r="M48" s="101">
        <f t="shared" si="0"/>
        <v>5.188605821615732E-2</v>
      </c>
      <c r="N48" s="113"/>
      <c r="O48" s="9"/>
      <c r="P48" s="9"/>
      <c r="Q48" s="9"/>
      <c r="R48" s="9"/>
      <c r="S48" s="9"/>
      <c r="T48" s="9"/>
      <c r="U48" s="9"/>
      <c r="V48" s="9"/>
      <c r="W48" s="9"/>
      <c r="X48" s="1"/>
      <c r="Y48" s="1"/>
    </row>
    <row r="49" spans="1:25" ht="16" x14ac:dyDescent="0.4">
      <c r="A49" s="33">
        <v>45</v>
      </c>
      <c r="B49" s="96" t="s">
        <v>130</v>
      </c>
      <c r="C49" s="100" t="s">
        <v>44</v>
      </c>
      <c r="D49" s="81">
        <v>34</v>
      </c>
      <c r="E49" s="81" t="s">
        <v>131</v>
      </c>
      <c r="F49" s="81">
        <v>4</v>
      </c>
      <c r="G49" s="82">
        <f>U2</f>
        <v>500</v>
      </c>
      <c r="H49" s="83">
        <v>500</v>
      </c>
      <c r="I49" s="2">
        <v>500</v>
      </c>
      <c r="J49" s="85">
        <f t="shared" si="1"/>
        <v>14.705882352941176</v>
      </c>
      <c r="K49" s="84">
        <v>34</v>
      </c>
      <c r="L49" s="84">
        <v>170</v>
      </c>
      <c r="M49" s="101">
        <f t="shared" si="0"/>
        <v>5</v>
      </c>
      <c r="N49" s="113"/>
      <c r="O49" s="9"/>
      <c r="P49" s="9"/>
      <c r="Q49" s="9"/>
      <c r="R49" s="9"/>
      <c r="S49" s="9"/>
      <c r="T49" s="9"/>
      <c r="U49" s="9"/>
      <c r="V49" s="9"/>
      <c r="W49" s="9"/>
      <c r="X49" s="1"/>
      <c r="Y49" s="1"/>
    </row>
    <row r="50" spans="1:25" ht="16" x14ac:dyDescent="0.4">
      <c r="A50" s="33">
        <v>46</v>
      </c>
      <c r="B50" s="96" t="s">
        <v>132</v>
      </c>
      <c r="C50" s="100" t="s">
        <v>44</v>
      </c>
      <c r="D50" s="81">
        <v>728</v>
      </c>
      <c r="E50" s="81" t="s">
        <v>133</v>
      </c>
      <c r="F50" s="81">
        <v>6</v>
      </c>
      <c r="G50" s="82">
        <f>W2</f>
        <v>750</v>
      </c>
      <c r="H50" s="83">
        <v>750</v>
      </c>
      <c r="I50" s="2">
        <v>750</v>
      </c>
      <c r="J50" s="85">
        <f t="shared" si="1"/>
        <v>1.0302197802197801</v>
      </c>
      <c r="K50" s="84">
        <v>728</v>
      </c>
      <c r="L50" s="2">
        <v>728</v>
      </c>
      <c r="M50" s="101">
        <f t="shared" si="0"/>
        <v>1</v>
      </c>
      <c r="N50" s="113"/>
      <c r="O50" s="9"/>
      <c r="P50" s="9"/>
      <c r="Q50" s="9"/>
      <c r="R50" s="9"/>
      <c r="S50" s="9"/>
      <c r="T50" s="9"/>
      <c r="U50" s="9"/>
      <c r="V50" s="9"/>
      <c r="W50" s="9"/>
      <c r="X50" s="1"/>
      <c r="Y50" s="1"/>
    </row>
    <row r="51" spans="1:25" ht="16" x14ac:dyDescent="0.4">
      <c r="A51" s="33">
        <v>47</v>
      </c>
      <c r="B51" s="96" t="s">
        <v>134</v>
      </c>
      <c r="C51" s="100" t="s">
        <v>44</v>
      </c>
      <c r="D51" s="81">
        <v>200</v>
      </c>
      <c r="E51" s="81" t="s">
        <v>135</v>
      </c>
      <c r="F51" s="81">
        <v>5</v>
      </c>
      <c r="G51" s="82">
        <f>V2</f>
        <v>600</v>
      </c>
      <c r="H51" s="83">
        <v>600</v>
      </c>
      <c r="I51" s="2">
        <v>600</v>
      </c>
      <c r="J51" s="85">
        <f t="shared" si="1"/>
        <v>3</v>
      </c>
      <c r="K51" s="84">
        <v>200</v>
      </c>
      <c r="L51" s="2">
        <v>200</v>
      </c>
      <c r="M51" s="101">
        <f t="shared" si="0"/>
        <v>1</v>
      </c>
      <c r="N51" s="113"/>
      <c r="P51" s="9"/>
      <c r="Q51" s="9"/>
      <c r="R51" s="9"/>
      <c r="S51" s="9"/>
      <c r="T51" s="9"/>
      <c r="U51" s="9"/>
      <c r="V51" s="9"/>
      <c r="W51" s="9"/>
      <c r="X51" s="1"/>
      <c r="Y51" s="1"/>
    </row>
    <row r="52" spans="1:25" ht="16" x14ac:dyDescent="0.4">
      <c r="A52" s="33">
        <v>48</v>
      </c>
      <c r="B52" s="96" t="s">
        <v>136</v>
      </c>
      <c r="C52" s="100" t="s">
        <v>44</v>
      </c>
      <c r="D52" s="86">
        <v>6137</v>
      </c>
      <c r="E52" s="81" t="s">
        <v>137</v>
      </c>
      <c r="F52" s="81">
        <v>4</v>
      </c>
      <c r="G52" s="82">
        <f>U4</f>
        <v>1500</v>
      </c>
      <c r="H52" s="83">
        <f>G52</f>
        <v>1500</v>
      </c>
      <c r="I52" s="2">
        <f>G52</f>
        <v>1500</v>
      </c>
      <c r="J52" s="85">
        <f t="shared" si="1"/>
        <v>0.24441909727880071</v>
      </c>
      <c r="K52" s="2">
        <f>G52</f>
        <v>1500</v>
      </c>
      <c r="L52" s="2">
        <f>G52</f>
        <v>1500</v>
      </c>
      <c r="M52" s="101">
        <f t="shared" si="0"/>
        <v>0.24441909727880071</v>
      </c>
      <c r="N52" s="113"/>
      <c r="O52" s="9"/>
      <c r="P52" s="9"/>
      <c r="Q52" s="9"/>
      <c r="R52" s="9"/>
      <c r="S52" s="9"/>
      <c r="T52" s="9"/>
      <c r="U52" s="9"/>
      <c r="V52" s="9"/>
      <c r="W52" s="9"/>
      <c r="X52" s="1"/>
      <c r="Y52" s="1"/>
    </row>
    <row r="53" spans="1:25" ht="16" x14ac:dyDescent="0.4">
      <c r="A53" s="33">
        <v>49</v>
      </c>
      <c r="B53" s="96" t="s">
        <v>138</v>
      </c>
      <c r="C53" s="100" t="s">
        <v>44</v>
      </c>
      <c r="D53" s="86">
        <v>28746</v>
      </c>
      <c r="E53" s="81" t="s">
        <v>139</v>
      </c>
      <c r="F53" s="81">
        <v>7</v>
      </c>
      <c r="G53" s="82">
        <f>X6</f>
        <v>15000</v>
      </c>
      <c r="H53" s="83">
        <f>G53</f>
        <v>15000</v>
      </c>
      <c r="I53" s="2">
        <f>G53</f>
        <v>15000</v>
      </c>
      <c r="J53" s="85">
        <f t="shared" si="1"/>
        <v>0.52181173032769779</v>
      </c>
      <c r="K53" s="2">
        <f>G53</f>
        <v>15000</v>
      </c>
      <c r="L53" s="2">
        <f>G53</f>
        <v>15000</v>
      </c>
      <c r="M53" s="101">
        <f t="shared" si="0"/>
        <v>0.52181173032769779</v>
      </c>
      <c r="N53" s="113"/>
      <c r="O53" s="9"/>
      <c r="P53" s="9"/>
      <c r="Q53" s="9"/>
      <c r="R53" s="9"/>
      <c r="S53" s="9"/>
      <c r="T53" s="9"/>
      <c r="U53" s="9"/>
      <c r="V53" s="9"/>
      <c r="W53" s="9"/>
      <c r="X53" s="1"/>
      <c r="Y53" s="1"/>
    </row>
    <row r="54" spans="1:25" ht="16" x14ac:dyDescent="0.4">
      <c r="A54" s="33">
        <v>50</v>
      </c>
      <c r="B54" s="96" t="s">
        <v>140</v>
      </c>
      <c r="C54" s="100" t="s">
        <v>44</v>
      </c>
      <c r="D54" s="86">
        <v>102137</v>
      </c>
      <c r="E54" s="81" t="s">
        <v>141</v>
      </c>
      <c r="F54" s="81">
        <v>7</v>
      </c>
      <c r="G54" s="82">
        <f>X9</f>
        <v>50000</v>
      </c>
      <c r="H54" s="83">
        <v>50000</v>
      </c>
      <c r="I54" s="2">
        <v>50000</v>
      </c>
      <c r="J54" s="85">
        <f t="shared" si="1"/>
        <v>0.48953856095244624</v>
      </c>
      <c r="K54" s="2">
        <v>50000</v>
      </c>
      <c r="L54" s="2">
        <v>50000</v>
      </c>
      <c r="M54" s="101">
        <f t="shared" si="0"/>
        <v>0.48953856095244624</v>
      </c>
      <c r="N54" s="113"/>
      <c r="O54" s="9"/>
      <c r="P54" s="9"/>
      <c r="Q54" s="9"/>
      <c r="R54" s="9"/>
      <c r="S54" s="9"/>
      <c r="T54" s="9"/>
      <c r="U54" s="9"/>
      <c r="V54" s="9"/>
      <c r="W54" s="9"/>
      <c r="X54" s="1"/>
      <c r="Y54" s="1"/>
    </row>
    <row r="55" spans="1:25" ht="16" x14ac:dyDescent="0.4">
      <c r="A55" s="33">
        <v>51</v>
      </c>
      <c r="B55" s="96" t="s">
        <v>142</v>
      </c>
      <c r="C55" s="100" t="s">
        <v>44</v>
      </c>
      <c r="D55" s="86">
        <v>22773</v>
      </c>
      <c r="E55" s="81" t="s">
        <v>143</v>
      </c>
      <c r="F55" s="81">
        <v>2</v>
      </c>
      <c r="G55" s="82">
        <f>S6</f>
        <v>900</v>
      </c>
      <c r="H55" s="83">
        <v>900</v>
      </c>
      <c r="I55" s="2">
        <v>900</v>
      </c>
      <c r="J55" s="85">
        <f t="shared" si="1"/>
        <v>3.9520484784613355E-2</v>
      </c>
      <c r="K55" s="2">
        <v>900</v>
      </c>
      <c r="L55" s="2">
        <v>900</v>
      </c>
      <c r="M55" s="101">
        <f t="shared" si="0"/>
        <v>3.9520484784613355E-2</v>
      </c>
      <c r="N55" s="113"/>
      <c r="O55" s="9"/>
      <c r="P55" s="9"/>
      <c r="Q55" s="9"/>
      <c r="R55" s="9"/>
      <c r="S55" s="9"/>
      <c r="T55" s="9"/>
      <c r="U55" s="9"/>
      <c r="V55" s="9"/>
      <c r="W55" s="9"/>
      <c r="X55" s="1"/>
      <c r="Y55" s="1"/>
    </row>
    <row r="56" spans="1:25" ht="16" x14ac:dyDescent="0.4">
      <c r="A56" s="33">
        <v>52</v>
      </c>
      <c r="B56" s="96" t="s">
        <v>144</v>
      </c>
      <c r="C56" s="100" t="s">
        <v>603</v>
      </c>
      <c r="D56" s="81">
        <v>215</v>
      </c>
      <c r="E56" s="81" t="s">
        <v>145</v>
      </c>
      <c r="F56" s="81">
        <v>4</v>
      </c>
      <c r="G56" s="82">
        <f>U2</f>
        <v>500</v>
      </c>
      <c r="H56" s="83">
        <v>500</v>
      </c>
      <c r="I56" s="171">
        <v>500</v>
      </c>
      <c r="J56" s="85">
        <f t="shared" si="1"/>
        <v>2.3255813953488373</v>
      </c>
      <c r="K56" s="87">
        <f>D56</f>
        <v>215</v>
      </c>
      <c r="L56" s="2">
        <f>K56</f>
        <v>215</v>
      </c>
      <c r="M56" s="101">
        <f t="shared" si="0"/>
        <v>1</v>
      </c>
      <c r="N56" s="113"/>
      <c r="O56" s="9"/>
      <c r="P56" s="9"/>
      <c r="Q56" s="9"/>
      <c r="R56" s="9"/>
      <c r="S56" s="9"/>
      <c r="T56" s="9"/>
      <c r="U56" s="9"/>
      <c r="V56" s="9"/>
      <c r="W56" s="9"/>
      <c r="X56" s="1"/>
      <c r="Y56" s="1"/>
    </row>
    <row r="57" spans="1:25" ht="16" x14ac:dyDescent="0.4">
      <c r="A57" s="33">
        <v>53</v>
      </c>
      <c r="B57" s="96" t="s">
        <v>146</v>
      </c>
      <c r="C57" s="100" t="s">
        <v>44</v>
      </c>
      <c r="D57" s="86">
        <v>38454</v>
      </c>
      <c r="E57" s="81" t="s">
        <v>147</v>
      </c>
      <c r="F57" s="81">
        <v>7</v>
      </c>
      <c r="G57" s="82">
        <f>X7</f>
        <v>20000</v>
      </c>
      <c r="H57" s="83">
        <f>G57</f>
        <v>20000</v>
      </c>
      <c r="I57" s="2">
        <f>G57</f>
        <v>20000</v>
      </c>
      <c r="J57" s="85">
        <f t="shared" si="1"/>
        <v>0.52010193998023613</v>
      </c>
      <c r="K57" s="2">
        <f>G57</f>
        <v>20000</v>
      </c>
      <c r="L57" s="2">
        <f>G57</f>
        <v>20000</v>
      </c>
      <c r="M57" s="101">
        <f t="shared" si="0"/>
        <v>0.52010193998023613</v>
      </c>
      <c r="N57" s="113"/>
      <c r="O57" s="9"/>
      <c r="P57" s="9"/>
      <c r="Q57" s="9"/>
      <c r="R57" s="9"/>
      <c r="S57" s="9"/>
      <c r="T57" s="9"/>
      <c r="U57" s="9"/>
      <c r="V57" s="9"/>
      <c r="W57" s="9"/>
      <c r="X57" s="1"/>
      <c r="Y57" s="1"/>
    </row>
    <row r="58" spans="1:25" ht="16" x14ac:dyDescent="0.4">
      <c r="A58" s="33">
        <v>54</v>
      </c>
      <c r="B58" s="96" t="s">
        <v>148</v>
      </c>
      <c r="C58" s="100" t="s">
        <v>44</v>
      </c>
      <c r="D58" s="86">
        <v>467050</v>
      </c>
      <c r="E58" s="81" t="s">
        <v>149</v>
      </c>
      <c r="F58" s="81">
        <v>3</v>
      </c>
      <c r="G58" s="82">
        <f>T10</f>
        <v>10000</v>
      </c>
      <c r="H58" s="94">
        <f>T9</f>
        <v>5000</v>
      </c>
      <c r="I58" s="2">
        <f>H58</f>
        <v>5000</v>
      </c>
      <c r="J58" s="85">
        <f t="shared" si="1"/>
        <v>1.0705491917353602E-2</v>
      </c>
      <c r="K58" s="171">
        <f>H58</f>
        <v>5000</v>
      </c>
      <c r="L58" s="2">
        <f>H58</f>
        <v>5000</v>
      </c>
      <c r="M58" s="101">
        <f t="shared" si="0"/>
        <v>1.0705491917353602E-2</v>
      </c>
      <c r="N58" s="113"/>
      <c r="O58" s="9"/>
      <c r="P58" s="9"/>
      <c r="Q58" s="9"/>
      <c r="R58" s="9"/>
      <c r="S58" s="9"/>
      <c r="T58" s="9"/>
      <c r="U58" s="9"/>
      <c r="V58" s="9"/>
      <c r="W58" s="9"/>
      <c r="X58" s="1"/>
      <c r="Y58" s="1"/>
    </row>
    <row r="59" spans="1:25" ht="16" x14ac:dyDescent="0.4">
      <c r="A59" s="33">
        <v>55</v>
      </c>
      <c r="B59" s="96" t="s">
        <v>150</v>
      </c>
      <c r="C59" s="100" t="s">
        <v>44</v>
      </c>
      <c r="D59" s="86">
        <v>4793</v>
      </c>
      <c r="E59" s="81" t="s">
        <v>151</v>
      </c>
      <c r="F59" s="81">
        <v>6</v>
      </c>
      <c r="G59" s="82">
        <f>W3</f>
        <v>2000</v>
      </c>
      <c r="H59" s="83">
        <f>G59</f>
        <v>2000</v>
      </c>
      <c r="I59" s="2">
        <f>G59</f>
        <v>2000</v>
      </c>
      <c r="J59" s="85">
        <f t="shared" si="1"/>
        <v>0.41727519298977678</v>
      </c>
      <c r="K59" s="2">
        <f>G59</f>
        <v>2000</v>
      </c>
      <c r="L59" s="2">
        <f>G59</f>
        <v>2000</v>
      </c>
      <c r="M59" s="101">
        <f t="shared" si="0"/>
        <v>0.41727519298977678</v>
      </c>
      <c r="N59" s="113"/>
      <c r="O59" s="9"/>
      <c r="P59" s="9"/>
      <c r="Q59" s="9"/>
      <c r="R59" s="9"/>
      <c r="S59" s="9"/>
      <c r="T59" s="9"/>
      <c r="U59" s="9"/>
      <c r="V59" s="9"/>
      <c r="W59" s="9"/>
      <c r="X59" s="1"/>
      <c r="Y59" s="1"/>
    </row>
    <row r="60" spans="1:25" ht="16" x14ac:dyDescent="0.4">
      <c r="A60" s="33">
        <v>56</v>
      </c>
      <c r="B60" s="96" t="s">
        <v>152</v>
      </c>
      <c r="C60" s="100" t="s">
        <v>44</v>
      </c>
      <c r="D60" s="86">
        <v>1367</v>
      </c>
      <c r="E60" s="81" t="s">
        <v>153</v>
      </c>
      <c r="F60" s="81">
        <v>5</v>
      </c>
      <c r="G60" s="82">
        <f>V3</f>
        <v>1500</v>
      </c>
      <c r="H60" s="83">
        <f>G60</f>
        <v>1500</v>
      </c>
      <c r="I60" s="2">
        <f>G60</f>
        <v>1500</v>
      </c>
      <c r="J60" s="85">
        <f t="shared" si="1"/>
        <v>1.097293343087052</v>
      </c>
      <c r="K60" s="84">
        <v>1367</v>
      </c>
      <c r="L60" s="2">
        <v>1367</v>
      </c>
      <c r="M60" s="101">
        <f t="shared" si="0"/>
        <v>1</v>
      </c>
      <c r="N60" s="113"/>
      <c r="O60" s="9"/>
      <c r="P60" s="9"/>
      <c r="Q60" s="9"/>
      <c r="R60" s="9"/>
      <c r="S60" s="9"/>
      <c r="T60" s="9"/>
      <c r="U60" s="9"/>
      <c r="V60" s="9"/>
      <c r="W60" s="9"/>
      <c r="X60" s="1"/>
      <c r="Y60" s="1"/>
    </row>
    <row r="61" spans="1:25" ht="16" x14ac:dyDescent="0.4">
      <c r="A61" s="33">
        <v>57</v>
      </c>
      <c r="B61" s="96" t="s">
        <v>154</v>
      </c>
      <c r="C61" s="100" t="s">
        <v>44</v>
      </c>
      <c r="D61" s="81">
        <v>102</v>
      </c>
      <c r="E61" s="81" t="s">
        <v>155</v>
      </c>
      <c r="F61" s="81">
        <v>4</v>
      </c>
      <c r="G61" s="82">
        <f>U2</f>
        <v>500</v>
      </c>
      <c r="H61" s="83">
        <v>500</v>
      </c>
      <c r="I61" s="2">
        <v>500</v>
      </c>
      <c r="J61" s="85">
        <f t="shared" si="1"/>
        <v>4.9019607843137258</v>
      </c>
      <c r="K61" s="84">
        <v>102</v>
      </c>
      <c r="L61" s="84">
        <v>170</v>
      </c>
      <c r="M61" s="101">
        <f t="shared" si="0"/>
        <v>1.6666666666666667</v>
      </c>
      <c r="N61" s="113"/>
      <c r="O61" s="9"/>
      <c r="P61" s="9"/>
      <c r="Q61" s="9"/>
      <c r="R61" s="9"/>
      <c r="S61" s="9"/>
      <c r="T61" s="9"/>
      <c r="U61" s="9"/>
      <c r="V61" s="9"/>
      <c r="W61" s="9"/>
      <c r="X61" s="1"/>
      <c r="Y61" s="1"/>
    </row>
    <row r="62" spans="1:25" ht="16" x14ac:dyDescent="0.4">
      <c r="A62" s="33">
        <v>58</v>
      </c>
      <c r="B62" s="96" t="s">
        <v>156</v>
      </c>
      <c r="C62" s="100" t="s">
        <v>44</v>
      </c>
      <c r="D62" s="86">
        <v>4889</v>
      </c>
      <c r="E62" s="81" t="s">
        <v>157</v>
      </c>
      <c r="F62" s="81">
        <v>3</v>
      </c>
      <c r="G62" s="82">
        <f>T3</f>
        <v>600</v>
      </c>
      <c r="H62" s="83">
        <v>600</v>
      </c>
      <c r="I62" s="2">
        <v>600</v>
      </c>
      <c r="J62" s="85">
        <f t="shared" si="1"/>
        <v>0.12272448353446512</v>
      </c>
      <c r="K62" s="2">
        <v>600</v>
      </c>
      <c r="L62" s="2">
        <v>600</v>
      </c>
      <c r="M62" s="101">
        <f t="shared" si="0"/>
        <v>0.12272448353446512</v>
      </c>
      <c r="N62" s="113"/>
      <c r="O62" s="9"/>
      <c r="P62" s="9"/>
      <c r="Q62" s="9"/>
      <c r="R62" s="9"/>
      <c r="S62" s="9"/>
      <c r="T62" s="9"/>
      <c r="U62" s="9"/>
      <c r="V62" s="9"/>
      <c r="W62" s="9"/>
      <c r="X62" s="1"/>
      <c r="Y62" s="1"/>
    </row>
    <row r="63" spans="1:25" ht="16" x14ac:dyDescent="0.4">
      <c r="A63" s="33">
        <v>59</v>
      </c>
      <c r="B63" s="96" t="s">
        <v>158</v>
      </c>
      <c r="C63" s="100" t="s">
        <v>44</v>
      </c>
      <c r="D63" s="86">
        <v>1766</v>
      </c>
      <c r="E63" s="81" t="s">
        <v>159</v>
      </c>
      <c r="F63" s="81">
        <v>6</v>
      </c>
      <c r="G63" s="82">
        <f>W3</f>
        <v>2000</v>
      </c>
      <c r="H63" s="83">
        <f>G63</f>
        <v>2000</v>
      </c>
      <c r="I63" s="2">
        <f>G63</f>
        <v>2000</v>
      </c>
      <c r="J63" s="85">
        <f t="shared" si="1"/>
        <v>1.1325028312570782</v>
      </c>
      <c r="K63" s="84">
        <v>1766</v>
      </c>
      <c r="L63" s="2">
        <v>1766</v>
      </c>
      <c r="M63" s="101">
        <f t="shared" si="0"/>
        <v>1</v>
      </c>
      <c r="N63" s="113"/>
      <c r="O63" s="9"/>
      <c r="P63" s="9"/>
      <c r="Q63" s="9"/>
      <c r="R63" s="9"/>
      <c r="S63" s="9"/>
      <c r="T63" s="9"/>
      <c r="U63" s="9"/>
      <c r="V63" s="9"/>
      <c r="W63" s="9"/>
      <c r="X63" s="1"/>
      <c r="Y63" s="1"/>
    </row>
    <row r="64" spans="1:25" ht="16" x14ac:dyDescent="0.4">
      <c r="A64" s="33">
        <v>60</v>
      </c>
      <c r="B64" s="96" t="s">
        <v>160</v>
      </c>
      <c r="C64" s="100" t="s">
        <v>44</v>
      </c>
      <c r="D64" s="81">
        <v>515</v>
      </c>
      <c r="E64" s="81" t="s">
        <v>161</v>
      </c>
      <c r="F64" s="81">
        <v>3</v>
      </c>
      <c r="G64" s="82">
        <f>T2</f>
        <v>400</v>
      </c>
      <c r="H64" s="83">
        <v>400</v>
      </c>
      <c r="I64" s="2">
        <v>400</v>
      </c>
      <c r="J64" s="85">
        <f t="shared" si="1"/>
        <v>0.77669902912621358</v>
      </c>
      <c r="K64" s="2">
        <v>400</v>
      </c>
      <c r="L64" s="2">
        <v>400</v>
      </c>
      <c r="M64" s="101">
        <f t="shared" si="0"/>
        <v>0.77669902912621358</v>
      </c>
      <c r="N64" s="113"/>
      <c r="O64" s="9"/>
      <c r="P64" s="9"/>
      <c r="Q64" s="9"/>
      <c r="R64" s="9"/>
      <c r="S64" s="9"/>
      <c r="T64" s="9"/>
      <c r="U64" s="9"/>
      <c r="V64" s="9"/>
      <c r="W64" s="9"/>
      <c r="X64" s="1"/>
      <c r="Y64" s="1"/>
    </row>
    <row r="65" spans="1:25" ht="16" x14ac:dyDescent="0.4">
      <c r="A65" s="33">
        <v>61</v>
      </c>
      <c r="B65" s="96" t="s">
        <v>162</v>
      </c>
      <c r="C65" s="100" t="s">
        <v>44</v>
      </c>
      <c r="D65" s="81">
        <v>62</v>
      </c>
      <c r="E65" s="81" t="s">
        <v>163</v>
      </c>
      <c r="F65" s="81">
        <v>3</v>
      </c>
      <c r="G65" s="82">
        <f>T2</f>
        <v>400</v>
      </c>
      <c r="H65" s="83">
        <v>400</v>
      </c>
      <c r="I65" s="2">
        <v>400</v>
      </c>
      <c r="J65" s="85">
        <f t="shared" si="1"/>
        <v>6.4516129032258061</v>
      </c>
      <c r="K65" s="84">
        <v>62</v>
      </c>
      <c r="L65" s="84">
        <v>170</v>
      </c>
      <c r="M65" s="101">
        <f t="shared" si="0"/>
        <v>2.7419354838709675</v>
      </c>
      <c r="N65" s="113"/>
      <c r="O65" s="9"/>
      <c r="P65" s="9"/>
      <c r="Q65" s="9"/>
      <c r="R65" s="9"/>
      <c r="S65" s="9"/>
      <c r="T65" s="9"/>
      <c r="U65" s="9"/>
      <c r="V65" s="9"/>
      <c r="W65" s="9"/>
      <c r="X65" s="1"/>
      <c r="Y65" s="1"/>
    </row>
    <row r="66" spans="1:25" ht="16" x14ac:dyDescent="0.4">
      <c r="A66" s="33">
        <v>62</v>
      </c>
      <c r="B66" s="96" t="s">
        <v>164</v>
      </c>
      <c r="C66" s="100" t="s">
        <v>44</v>
      </c>
      <c r="D66" s="86">
        <v>27820</v>
      </c>
      <c r="E66" s="81" t="s">
        <v>165</v>
      </c>
      <c r="F66" s="81">
        <v>7</v>
      </c>
      <c r="G66" s="82">
        <f>X6</f>
        <v>15000</v>
      </c>
      <c r="H66" s="83">
        <f>G66</f>
        <v>15000</v>
      </c>
      <c r="I66" s="2">
        <f>G66</f>
        <v>15000</v>
      </c>
      <c r="J66" s="85">
        <f t="shared" si="1"/>
        <v>0.53918044572250179</v>
      </c>
      <c r="K66" s="2">
        <f>G66</f>
        <v>15000</v>
      </c>
      <c r="L66" s="2">
        <f>G66</f>
        <v>15000</v>
      </c>
      <c r="M66" s="101">
        <f t="shared" si="0"/>
        <v>0.53918044572250179</v>
      </c>
      <c r="N66" s="113"/>
      <c r="O66" s="9"/>
      <c r="P66" s="9"/>
      <c r="Q66" s="9"/>
      <c r="R66" s="9"/>
      <c r="S66" s="9"/>
      <c r="T66" s="9"/>
      <c r="U66" s="9"/>
      <c r="V66" s="9"/>
      <c r="W66" s="9"/>
      <c r="X66" s="1"/>
      <c r="Y66" s="1"/>
    </row>
    <row r="67" spans="1:25" ht="16" x14ac:dyDescent="0.4">
      <c r="A67" s="33">
        <v>63</v>
      </c>
      <c r="B67" s="97" t="s">
        <v>166</v>
      </c>
      <c r="C67" s="102" t="s">
        <v>44</v>
      </c>
      <c r="D67" s="89">
        <v>477</v>
      </c>
      <c r="E67" s="89" t="s">
        <v>167</v>
      </c>
      <c r="F67" s="91">
        <v>6</v>
      </c>
      <c r="G67" s="92">
        <f>W5</f>
        <v>7500</v>
      </c>
      <c r="H67" s="92">
        <f>G67</f>
        <v>7500</v>
      </c>
      <c r="I67" s="3">
        <f>G67</f>
        <v>7500</v>
      </c>
      <c r="J67" s="138">
        <f>G67/D67</f>
        <v>15.723270440251572</v>
      </c>
      <c r="K67" s="87">
        <f>D67</f>
        <v>477</v>
      </c>
      <c r="L67" s="3">
        <f>K67</f>
        <v>477</v>
      </c>
      <c r="M67" s="139">
        <f>K67/D67</f>
        <v>1</v>
      </c>
      <c r="N67" s="140"/>
      <c r="O67" s="9"/>
      <c r="P67" s="9"/>
      <c r="Q67" s="9"/>
      <c r="R67" s="9"/>
      <c r="S67" s="9"/>
      <c r="T67" s="9"/>
      <c r="U67" s="9"/>
      <c r="V67" s="9"/>
      <c r="W67" s="9"/>
      <c r="X67" s="1"/>
      <c r="Y67" s="1"/>
    </row>
    <row r="68" spans="1:25" ht="16" x14ac:dyDescent="0.4">
      <c r="A68" s="33">
        <v>64</v>
      </c>
      <c r="B68" s="96" t="s">
        <v>168</v>
      </c>
      <c r="C68" s="100" t="s">
        <v>44</v>
      </c>
      <c r="D68" s="86">
        <v>1231</v>
      </c>
      <c r="E68" s="81" t="s">
        <v>169</v>
      </c>
      <c r="F68" s="81">
        <v>8</v>
      </c>
      <c r="G68" s="82">
        <f>Y3</f>
        <v>5000</v>
      </c>
      <c r="H68" s="83">
        <v>5000</v>
      </c>
      <c r="I68" s="2">
        <v>5000</v>
      </c>
      <c r="J68" s="85">
        <f t="shared" si="1"/>
        <v>4.0617384240454912</v>
      </c>
      <c r="K68" s="84">
        <v>1231</v>
      </c>
      <c r="L68" s="2">
        <v>1231</v>
      </c>
      <c r="M68" s="101">
        <f t="shared" si="0"/>
        <v>1</v>
      </c>
      <c r="N68" s="113"/>
      <c r="O68" s="9"/>
      <c r="P68" s="9"/>
      <c r="Q68" s="9"/>
      <c r="R68" s="9"/>
      <c r="S68" s="9"/>
      <c r="T68" s="9"/>
      <c r="U68" s="9"/>
      <c r="V68" s="9"/>
      <c r="W68" s="9"/>
      <c r="X68" s="1"/>
      <c r="Y68" s="1"/>
    </row>
    <row r="69" spans="1:25" ht="16" x14ac:dyDescent="0.4">
      <c r="A69" s="33">
        <v>65</v>
      </c>
      <c r="B69" s="96" t="s">
        <v>170</v>
      </c>
      <c r="C69" s="100" t="s">
        <v>44</v>
      </c>
      <c r="D69" s="86">
        <v>2359365</v>
      </c>
      <c r="E69" s="81" t="s">
        <v>171</v>
      </c>
      <c r="F69" s="81">
        <v>3</v>
      </c>
      <c r="G69" s="82">
        <f>T11+(T12*13)</f>
        <v>80000</v>
      </c>
      <c r="H69" s="94">
        <f>T10</f>
        <v>10000</v>
      </c>
      <c r="I69" s="2">
        <f>H69</f>
        <v>10000</v>
      </c>
      <c r="J69" s="85">
        <f t="shared" si="1"/>
        <v>4.2384285602270104E-3</v>
      </c>
      <c r="K69" s="84">
        <f>(0.01*D69)</f>
        <v>23593.65</v>
      </c>
      <c r="L69" s="2">
        <v>23594</v>
      </c>
      <c r="M69" s="101">
        <f t="shared" si="0"/>
        <v>1.0000148344999607E-2</v>
      </c>
      <c r="N69" s="113"/>
      <c r="O69" s="9"/>
      <c r="P69" s="9"/>
      <c r="Q69" s="9"/>
      <c r="R69" s="9"/>
      <c r="S69" s="9"/>
      <c r="T69" s="9"/>
      <c r="U69" s="9"/>
      <c r="V69" s="9"/>
      <c r="W69" s="9"/>
      <c r="X69" s="1"/>
      <c r="Y69" s="1"/>
    </row>
    <row r="70" spans="1:25" ht="16" x14ac:dyDescent="0.4">
      <c r="A70" s="33">
        <v>66</v>
      </c>
      <c r="B70" s="96" t="s">
        <v>172</v>
      </c>
      <c r="C70" s="100" t="s">
        <v>44</v>
      </c>
      <c r="D70" s="86">
        <v>10573</v>
      </c>
      <c r="E70" s="81" t="s">
        <v>173</v>
      </c>
      <c r="F70" s="81">
        <v>8</v>
      </c>
      <c r="G70" s="82">
        <f>Y5</f>
        <v>15000</v>
      </c>
      <c r="H70" s="83">
        <v>15000</v>
      </c>
      <c r="I70" s="2">
        <v>15000</v>
      </c>
      <c r="J70" s="85">
        <f t="shared" ref="J70:J133" si="2">(I70/D70)</f>
        <v>1.4187080298874493</v>
      </c>
      <c r="K70" s="84">
        <v>10573</v>
      </c>
      <c r="L70" s="2">
        <v>10573</v>
      </c>
      <c r="M70" s="101">
        <f t="shared" ref="M70:M133" si="3">(L70/D70)</f>
        <v>1</v>
      </c>
      <c r="N70" s="113"/>
      <c r="O70" s="9"/>
      <c r="P70" s="9"/>
      <c r="Q70" s="9"/>
      <c r="R70" s="9"/>
      <c r="S70" s="9"/>
      <c r="T70" s="9"/>
      <c r="U70" s="9"/>
      <c r="V70" s="9"/>
      <c r="W70" s="9"/>
      <c r="X70" s="1"/>
      <c r="Y70" s="1"/>
    </row>
    <row r="71" spans="1:25" ht="16" x14ac:dyDescent="0.4">
      <c r="A71" s="33">
        <v>67</v>
      </c>
      <c r="B71" s="96" t="s">
        <v>174</v>
      </c>
      <c r="C71" s="100" t="s">
        <v>44</v>
      </c>
      <c r="D71" s="86">
        <v>59822</v>
      </c>
      <c r="E71" s="81" t="s">
        <v>175</v>
      </c>
      <c r="F71" s="81">
        <v>7</v>
      </c>
      <c r="G71" s="82">
        <f>X8</f>
        <v>25000</v>
      </c>
      <c r="H71" s="83">
        <v>25000</v>
      </c>
      <c r="I71" s="2">
        <v>25000</v>
      </c>
      <c r="J71" s="85">
        <f t="shared" si="2"/>
        <v>0.41790645581892949</v>
      </c>
      <c r="K71" s="2">
        <v>25000</v>
      </c>
      <c r="L71" s="2">
        <v>25000</v>
      </c>
      <c r="M71" s="101">
        <f t="shared" si="3"/>
        <v>0.41790645581892949</v>
      </c>
      <c r="N71" s="113"/>
      <c r="O71" s="9"/>
      <c r="P71" s="9"/>
      <c r="Q71" s="9"/>
      <c r="R71" s="9"/>
      <c r="S71" s="9"/>
      <c r="T71" s="9"/>
      <c r="U71" s="9"/>
      <c r="V71" s="9"/>
      <c r="W71" s="9"/>
      <c r="X71" s="1"/>
      <c r="Y71" s="1"/>
    </row>
    <row r="72" spans="1:25" ht="16" x14ac:dyDescent="0.4">
      <c r="A72" s="33">
        <v>68</v>
      </c>
      <c r="B72" s="96" t="s">
        <v>176</v>
      </c>
      <c r="C72" s="100" t="s">
        <v>44</v>
      </c>
      <c r="D72" s="86">
        <v>95344</v>
      </c>
      <c r="E72" s="81" t="s">
        <v>177</v>
      </c>
      <c r="F72" s="81">
        <v>7</v>
      </c>
      <c r="G72" s="82">
        <f>X8</f>
        <v>25000</v>
      </c>
      <c r="H72" s="83">
        <v>25000</v>
      </c>
      <c r="I72" s="2">
        <v>25000</v>
      </c>
      <c r="J72" s="85">
        <f t="shared" si="2"/>
        <v>0.26220842423225371</v>
      </c>
      <c r="K72" s="2">
        <v>25000</v>
      </c>
      <c r="L72" s="2">
        <v>25000</v>
      </c>
      <c r="M72" s="101">
        <f t="shared" si="3"/>
        <v>0.26220842423225371</v>
      </c>
      <c r="N72" s="113"/>
      <c r="O72" s="9"/>
      <c r="P72" s="9"/>
      <c r="Q72" s="9"/>
      <c r="R72" s="9"/>
      <c r="S72" s="9"/>
      <c r="T72" s="9"/>
      <c r="U72" s="9"/>
      <c r="V72" s="9"/>
      <c r="W72" s="9"/>
      <c r="X72" s="1"/>
      <c r="Y72" s="1"/>
    </row>
    <row r="73" spans="1:25" ht="16" x14ac:dyDescent="0.4">
      <c r="A73" s="33">
        <v>69</v>
      </c>
      <c r="B73" s="96" t="s">
        <v>178</v>
      </c>
      <c r="C73" s="100" t="s">
        <v>44</v>
      </c>
      <c r="D73" s="86">
        <v>2075</v>
      </c>
      <c r="E73" s="81" t="s">
        <v>179</v>
      </c>
      <c r="F73" s="81">
        <v>4</v>
      </c>
      <c r="G73" s="82">
        <f>U3</f>
        <v>1000</v>
      </c>
      <c r="H73" s="83">
        <v>1000</v>
      </c>
      <c r="I73" s="2">
        <v>1000</v>
      </c>
      <c r="J73" s="85">
        <f t="shared" si="2"/>
        <v>0.48192771084337349</v>
      </c>
      <c r="K73" s="2">
        <v>1000</v>
      </c>
      <c r="L73" s="2">
        <v>1000</v>
      </c>
      <c r="M73" s="101">
        <f t="shared" si="3"/>
        <v>0.48192771084337349</v>
      </c>
      <c r="N73" s="113"/>
      <c r="O73" s="9"/>
      <c r="P73" s="9"/>
      <c r="Q73" s="9"/>
      <c r="R73" s="9"/>
      <c r="S73" s="9"/>
      <c r="T73" s="9"/>
      <c r="U73" s="9"/>
      <c r="V73" s="9"/>
      <c r="W73" s="9"/>
      <c r="X73" s="1"/>
      <c r="Y73" s="1"/>
    </row>
    <row r="74" spans="1:25" ht="16" x14ac:dyDescent="0.4">
      <c r="A74" s="33">
        <v>70</v>
      </c>
      <c r="B74" s="96" t="s">
        <v>180</v>
      </c>
      <c r="C74" s="100" t="s">
        <v>44</v>
      </c>
      <c r="D74" s="95">
        <v>22158</v>
      </c>
      <c r="E74" s="80" t="s">
        <v>181</v>
      </c>
      <c r="F74" s="80">
        <v>7</v>
      </c>
      <c r="G74" s="83">
        <f>X6</f>
        <v>15000</v>
      </c>
      <c r="H74" s="83">
        <f>G74</f>
        <v>15000</v>
      </c>
      <c r="I74" s="2">
        <f>G74</f>
        <v>15000</v>
      </c>
      <c r="J74" s="85">
        <f t="shared" si="2"/>
        <v>0.67695640400758195</v>
      </c>
      <c r="K74" s="2">
        <f>G74</f>
        <v>15000</v>
      </c>
      <c r="L74" s="2">
        <f>G74</f>
        <v>15000</v>
      </c>
      <c r="M74" s="101">
        <f t="shared" si="3"/>
        <v>0.67695640400758195</v>
      </c>
      <c r="N74" s="113"/>
      <c r="O74" s="9"/>
      <c r="P74" s="9"/>
      <c r="Q74" s="9"/>
      <c r="R74" s="9"/>
      <c r="S74" s="9"/>
      <c r="T74" s="9"/>
      <c r="U74" s="9"/>
      <c r="V74" s="9"/>
      <c r="W74" s="9"/>
      <c r="X74" s="1"/>
      <c r="Y74" s="1"/>
    </row>
    <row r="75" spans="1:25" ht="16" x14ac:dyDescent="0.4">
      <c r="A75" s="33">
        <v>71</v>
      </c>
      <c r="B75" s="96" t="s">
        <v>182</v>
      </c>
      <c r="C75" s="100" t="s">
        <v>44</v>
      </c>
      <c r="D75" s="86">
        <v>15470</v>
      </c>
      <c r="E75" s="81" t="s">
        <v>183</v>
      </c>
      <c r="F75" s="81">
        <v>3</v>
      </c>
      <c r="G75" s="82">
        <f>T5</f>
        <v>1000</v>
      </c>
      <c r="H75" s="83">
        <f>G75</f>
        <v>1000</v>
      </c>
      <c r="I75" s="2">
        <f>G75</f>
        <v>1000</v>
      </c>
      <c r="J75" s="85">
        <f t="shared" si="2"/>
        <v>6.4641241111829353E-2</v>
      </c>
      <c r="K75" s="2">
        <f>G75</f>
        <v>1000</v>
      </c>
      <c r="L75" s="2">
        <f>G75</f>
        <v>1000</v>
      </c>
      <c r="M75" s="101">
        <f t="shared" si="3"/>
        <v>6.4641241111829353E-2</v>
      </c>
      <c r="N75" s="113"/>
      <c r="O75" s="9"/>
      <c r="P75" s="9"/>
      <c r="Q75" s="9"/>
      <c r="R75" s="9"/>
      <c r="S75" s="9"/>
      <c r="T75" s="9"/>
      <c r="U75" s="9"/>
      <c r="V75" s="9"/>
      <c r="W75" s="9"/>
      <c r="X75" s="1"/>
      <c r="Y75" s="1"/>
    </row>
    <row r="76" spans="1:25" ht="16" x14ac:dyDescent="0.4">
      <c r="A76" s="33">
        <v>72</v>
      </c>
      <c r="B76" s="96" t="s">
        <v>184</v>
      </c>
      <c r="C76" s="100" t="s">
        <v>44</v>
      </c>
      <c r="D76" s="86">
        <v>92395</v>
      </c>
      <c r="E76" s="81" t="s">
        <v>185</v>
      </c>
      <c r="F76" s="81">
        <v>3</v>
      </c>
      <c r="G76" s="82">
        <f>T8</f>
        <v>3500</v>
      </c>
      <c r="H76" s="83">
        <f>G76</f>
        <v>3500</v>
      </c>
      <c r="I76" s="2">
        <f>G76</f>
        <v>3500</v>
      </c>
      <c r="J76" s="85">
        <f t="shared" si="2"/>
        <v>3.7880837707668161E-2</v>
      </c>
      <c r="K76" s="2">
        <f>G76</f>
        <v>3500</v>
      </c>
      <c r="L76" s="2">
        <f>G76</f>
        <v>3500</v>
      </c>
      <c r="M76" s="101">
        <f t="shared" si="3"/>
        <v>3.7880837707668161E-2</v>
      </c>
      <c r="N76" s="113"/>
      <c r="O76" s="9"/>
      <c r="P76" s="9"/>
      <c r="Q76" s="9"/>
      <c r="R76" s="9"/>
      <c r="S76" s="9"/>
      <c r="T76" s="9"/>
      <c r="U76" s="9"/>
      <c r="V76" s="9"/>
      <c r="W76" s="9"/>
      <c r="X76" s="1"/>
      <c r="Y76" s="1"/>
    </row>
    <row r="77" spans="1:25" ht="16" x14ac:dyDescent="0.4">
      <c r="A77" s="33">
        <v>73</v>
      </c>
      <c r="B77" s="96" t="s">
        <v>186</v>
      </c>
      <c r="C77" s="100" t="s">
        <v>41</v>
      </c>
      <c r="D77" s="81">
        <v>223</v>
      </c>
      <c r="E77" s="81" t="s">
        <v>187</v>
      </c>
      <c r="F77" s="81">
        <v>3</v>
      </c>
      <c r="G77" s="82">
        <f>T2</f>
        <v>400</v>
      </c>
      <c r="H77" s="83">
        <v>400</v>
      </c>
      <c r="I77" s="84">
        <f>0.75*H77</f>
        <v>300</v>
      </c>
      <c r="J77" s="85">
        <f t="shared" si="2"/>
        <v>1.3452914798206279</v>
      </c>
      <c r="K77" s="87">
        <f>D77</f>
        <v>223</v>
      </c>
      <c r="L77" s="2">
        <f>K77</f>
        <v>223</v>
      </c>
      <c r="M77" s="101">
        <f t="shared" si="3"/>
        <v>1</v>
      </c>
      <c r="N77" s="113"/>
      <c r="O77" s="9"/>
      <c r="P77" s="9"/>
      <c r="Q77" s="9"/>
      <c r="R77" s="9"/>
      <c r="S77" s="9"/>
      <c r="T77" s="9"/>
      <c r="U77" s="9"/>
      <c r="V77" s="9"/>
      <c r="W77" s="9"/>
      <c r="X77" s="1"/>
      <c r="Y77" s="1"/>
    </row>
    <row r="78" spans="1:25" ht="16" x14ac:dyDescent="0.4">
      <c r="A78" s="33">
        <v>74</v>
      </c>
      <c r="B78" s="96" t="s">
        <v>188</v>
      </c>
      <c r="C78" s="100" t="s">
        <v>44</v>
      </c>
      <c r="D78" s="86">
        <v>5946</v>
      </c>
      <c r="E78" s="81" t="s">
        <v>189</v>
      </c>
      <c r="F78" s="81">
        <v>7</v>
      </c>
      <c r="G78" s="82">
        <f>X4</f>
        <v>7500</v>
      </c>
      <c r="H78" s="83">
        <f>G78</f>
        <v>7500</v>
      </c>
      <c r="I78" s="2">
        <f>G78</f>
        <v>7500</v>
      </c>
      <c r="J78" s="85">
        <f t="shared" si="2"/>
        <v>1.2613521695257315</v>
      </c>
      <c r="K78" s="84">
        <v>5946</v>
      </c>
      <c r="L78" s="2">
        <v>5946</v>
      </c>
      <c r="M78" s="101">
        <f t="shared" si="3"/>
        <v>1</v>
      </c>
      <c r="N78" s="113"/>
      <c r="O78" s="9"/>
      <c r="P78" s="9"/>
      <c r="Q78" s="9"/>
      <c r="R78" s="9"/>
      <c r="S78" s="9"/>
      <c r="T78" s="9"/>
      <c r="U78" s="9"/>
      <c r="V78" s="9"/>
      <c r="W78" s="9"/>
      <c r="X78" s="1"/>
      <c r="Y78" s="1"/>
    </row>
    <row r="79" spans="1:25" ht="16" x14ac:dyDescent="0.4">
      <c r="A79" s="33">
        <v>75</v>
      </c>
      <c r="B79" s="96" t="s">
        <v>190</v>
      </c>
      <c r="C79" s="100" t="s">
        <v>44</v>
      </c>
      <c r="D79" s="86">
        <v>9412</v>
      </c>
      <c r="E79" s="81" t="s">
        <v>191</v>
      </c>
      <c r="F79" s="81">
        <v>7</v>
      </c>
      <c r="G79" s="82">
        <f>X4</f>
        <v>7500</v>
      </c>
      <c r="H79" s="83">
        <f>G79</f>
        <v>7500</v>
      </c>
      <c r="I79" s="2">
        <f>G79</f>
        <v>7500</v>
      </c>
      <c r="J79" s="85">
        <f t="shared" si="2"/>
        <v>0.7968550786230344</v>
      </c>
      <c r="K79" s="2">
        <f>G79</f>
        <v>7500</v>
      </c>
      <c r="L79" s="2">
        <f>G79</f>
        <v>7500</v>
      </c>
      <c r="M79" s="101">
        <f t="shared" si="3"/>
        <v>0.7968550786230344</v>
      </c>
      <c r="N79" s="113"/>
      <c r="O79" s="9"/>
      <c r="P79" s="9"/>
      <c r="Q79" s="9"/>
      <c r="R79" s="9"/>
      <c r="S79" s="9"/>
      <c r="T79" s="9"/>
      <c r="U79" s="9"/>
      <c r="V79" s="9"/>
      <c r="W79" s="9"/>
      <c r="X79" s="1"/>
      <c r="Y79" s="1"/>
    </row>
    <row r="80" spans="1:25" ht="16" x14ac:dyDescent="0.4">
      <c r="A80" s="33">
        <v>76</v>
      </c>
      <c r="B80" s="96" t="s">
        <v>192</v>
      </c>
      <c r="C80" s="100" t="s">
        <v>44</v>
      </c>
      <c r="D80" s="81">
        <v>434</v>
      </c>
      <c r="E80" s="81" t="s">
        <v>193</v>
      </c>
      <c r="F80" s="81">
        <v>6</v>
      </c>
      <c r="G80" s="82">
        <f>W2</f>
        <v>750</v>
      </c>
      <c r="H80" s="83">
        <v>750</v>
      </c>
      <c r="I80" s="2">
        <v>750</v>
      </c>
      <c r="J80" s="85">
        <f t="shared" si="2"/>
        <v>1.728110599078341</v>
      </c>
      <c r="K80" s="84">
        <v>434</v>
      </c>
      <c r="L80" s="2">
        <v>434</v>
      </c>
      <c r="M80" s="101">
        <f t="shared" si="3"/>
        <v>1</v>
      </c>
      <c r="N80" s="113"/>
      <c r="O80" s="9"/>
      <c r="P80" s="9"/>
      <c r="Q80" s="9"/>
      <c r="R80" s="9"/>
      <c r="S80" s="9"/>
      <c r="T80" s="9"/>
      <c r="U80" s="9"/>
      <c r="V80" s="9"/>
      <c r="W80" s="9"/>
      <c r="X80" s="1"/>
      <c r="Y80" s="1"/>
    </row>
    <row r="81" spans="1:25" ht="16" x14ac:dyDescent="0.4">
      <c r="A81" s="33">
        <v>77</v>
      </c>
      <c r="B81" s="96" t="s">
        <v>194</v>
      </c>
      <c r="C81" s="100" t="s">
        <v>44</v>
      </c>
      <c r="D81" s="86">
        <v>9159</v>
      </c>
      <c r="E81" s="81" t="s">
        <v>195</v>
      </c>
      <c r="F81" s="81">
        <v>4</v>
      </c>
      <c r="G81" s="82">
        <f>U4</f>
        <v>1500</v>
      </c>
      <c r="H81" s="83">
        <f>G81</f>
        <v>1500</v>
      </c>
      <c r="I81" s="2">
        <f>G81</f>
        <v>1500</v>
      </c>
      <c r="J81" s="85">
        <f t="shared" si="2"/>
        <v>0.16377333770062233</v>
      </c>
      <c r="K81" s="2">
        <f>G81</f>
        <v>1500</v>
      </c>
      <c r="L81" s="2">
        <f>G81</f>
        <v>1500</v>
      </c>
      <c r="M81" s="101">
        <f t="shared" si="3"/>
        <v>0.16377333770062233</v>
      </c>
      <c r="N81" s="113"/>
      <c r="O81" s="9"/>
      <c r="P81" s="9"/>
      <c r="Q81" s="9"/>
      <c r="R81" s="9"/>
      <c r="S81" s="9"/>
      <c r="T81" s="9"/>
      <c r="U81" s="9"/>
      <c r="V81" s="9"/>
      <c r="W81" s="9"/>
      <c r="X81" s="1"/>
      <c r="Y81" s="1"/>
    </row>
    <row r="82" spans="1:25" ht="16" x14ac:dyDescent="0.4">
      <c r="A82" s="33">
        <v>78</v>
      </c>
      <c r="B82" s="96" t="s">
        <v>196</v>
      </c>
      <c r="C82" s="100" t="s">
        <v>44</v>
      </c>
      <c r="D82" s="86">
        <v>12249</v>
      </c>
      <c r="E82" s="81" t="s">
        <v>197</v>
      </c>
      <c r="F82" s="81">
        <v>3</v>
      </c>
      <c r="G82" s="82">
        <f>T5</f>
        <v>1000</v>
      </c>
      <c r="H82" s="83">
        <f>G82</f>
        <v>1000</v>
      </c>
      <c r="I82" s="2">
        <f>G82</f>
        <v>1000</v>
      </c>
      <c r="J82" s="85">
        <f t="shared" si="2"/>
        <v>8.1639317495305744E-2</v>
      </c>
      <c r="K82" s="2">
        <f>G82</f>
        <v>1000</v>
      </c>
      <c r="L82" s="2">
        <f>G82</f>
        <v>1000</v>
      </c>
      <c r="M82" s="101">
        <f t="shared" si="3"/>
        <v>8.1639317495305744E-2</v>
      </c>
      <c r="N82" s="113"/>
      <c r="O82" s="9"/>
      <c r="P82" s="9"/>
      <c r="Q82" s="9"/>
      <c r="R82" s="9"/>
      <c r="S82" s="9"/>
      <c r="T82" s="9"/>
      <c r="U82" s="9"/>
      <c r="V82" s="9"/>
      <c r="W82" s="9"/>
      <c r="X82" s="1"/>
      <c r="Y82" s="1"/>
    </row>
    <row r="83" spans="1:25" ht="16" x14ac:dyDescent="0.4">
      <c r="A83" s="33">
        <v>79</v>
      </c>
      <c r="B83" s="96" t="s">
        <v>198</v>
      </c>
      <c r="C83" s="100" t="s">
        <v>44</v>
      </c>
      <c r="D83" s="86">
        <v>7975</v>
      </c>
      <c r="E83" s="81" t="s">
        <v>199</v>
      </c>
      <c r="F83" s="81">
        <v>2</v>
      </c>
      <c r="G83" s="82">
        <f>S4</f>
        <v>600</v>
      </c>
      <c r="H83" s="83">
        <v>600</v>
      </c>
      <c r="I83" s="2">
        <v>600</v>
      </c>
      <c r="J83" s="85">
        <f t="shared" si="2"/>
        <v>7.5235109717868343E-2</v>
      </c>
      <c r="K83" s="2">
        <v>600</v>
      </c>
      <c r="L83" s="2">
        <v>600</v>
      </c>
      <c r="M83" s="101">
        <f t="shared" si="3"/>
        <v>7.5235109717868343E-2</v>
      </c>
      <c r="N83" s="113"/>
      <c r="O83" s="9"/>
      <c r="P83" s="9"/>
      <c r="Q83" s="9"/>
      <c r="R83" s="9"/>
      <c r="S83" s="9"/>
      <c r="T83" s="9"/>
      <c r="U83" s="9"/>
      <c r="V83" s="9"/>
      <c r="W83" s="9"/>
      <c r="X83" s="1"/>
      <c r="Y83" s="1"/>
    </row>
    <row r="84" spans="1:25" ht="16" x14ac:dyDescent="0.4">
      <c r="A84" s="33">
        <v>80</v>
      </c>
      <c r="B84" s="96" t="s">
        <v>200</v>
      </c>
      <c r="C84" s="100" t="s">
        <v>44</v>
      </c>
      <c r="D84" s="86">
        <v>7444</v>
      </c>
      <c r="E84" s="81" t="s">
        <v>201</v>
      </c>
      <c r="F84" s="81">
        <v>5</v>
      </c>
      <c r="G84" s="82">
        <f>V4</f>
        <v>2500</v>
      </c>
      <c r="H84" s="83">
        <f>G84</f>
        <v>2500</v>
      </c>
      <c r="I84" s="2">
        <f>G84</f>
        <v>2500</v>
      </c>
      <c r="J84" s="85">
        <f t="shared" si="2"/>
        <v>0.33584094572810319</v>
      </c>
      <c r="K84" s="2">
        <f>G84</f>
        <v>2500</v>
      </c>
      <c r="L84" s="2">
        <f>G84</f>
        <v>2500</v>
      </c>
      <c r="M84" s="101">
        <f t="shared" si="3"/>
        <v>0.33584094572810319</v>
      </c>
      <c r="N84" s="113"/>
      <c r="O84" s="9"/>
      <c r="P84" s="9"/>
      <c r="Q84" s="9"/>
      <c r="R84" s="9"/>
      <c r="S84" s="9"/>
      <c r="T84" s="9"/>
      <c r="U84" s="9"/>
      <c r="V84" s="9"/>
      <c r="W84" s="9"/>
      <c r="X84" s="1"/>
      <c r="Y84" s="1"/>
    </row>
    <row r="85" spans="1:25" ht="16" x14ac:dyDescent="0.4">
      <c r="A85" s="33">
        <v>81</v>
      </c>
      <c r="B85" s="96" t="s">
        <v>202</v>
      </c>
      <c r="C85" s="100" t="s">
        <v>44</v>
      </c>
      <c r="D85" s="81">
        <v>316</v>
      </c>
      <c r="E85" s="81" t="s">
        <v>203</v>
      </c>
      <c r="F85" s="81">
        <v>8</v>
      </c>
      <c r="G85" s="82">
        <f>Y2</f>
        <v>1000</v>
      </c>
      <c r="H85" s="83">
        <v>1000</v>
      </c>
      <c r="I85" s="2">
        <v>1000</v>
      </c>
      <c r="J85" s="85">
        <f t="shared" si="2"/>
        <v>3.1645569620253164</v>
      </c>
      <c r="K85" s="84">
        <v>316</v>
      </c>
      <c r="L85" s="2">
        <v>316</v>
      </c>
      <c r="M85" s="101">
        <f t="shared" si="3"/>
        <v>1</v>
      </c>
      <c r="N85" s="113"/>
      <c r="O85" s="9"/>
      <c r="P85" s="9"/>
      <c r="Q85" s="9"/>
      <c r="R85" s="9"/>
      <c r="S85" s="9"/>
      <c r="T85" s="9"/>
      <c r="U85" s="9"/>
      <c r="V85" s="9"/>
      <c r="W85" s="9"/>
      <c r="X85" s="1"/>
      <c r="Y85" s="1"/>
    </row>
    <row r="86" spans="1:25" ht="16" x14ac:dyDescent="0.4">
      <c r="A86" s="33">
        <v>82</v>
      </c>
      <c r="B86" s="96" t="s">
        <v>204</v>
      </c>
      <c r="C86" s="100" t="s">
        <v>44</v>
      </c>
      <c r="D86" s="86">
        <v>3797</v>
      </c>
      <c r="E86" s="81" t="s">
        <v>205</v>
      </c>
      <c r="F86" s="81">
        <v>8</v>
      </c>
      <c r="G86" s="82">
        <f>Y3</f>
        <v>5000</v>
      </c>
      <c r="H86" s="83">
        <v>5000</v>
      </c>
      <c r="I86" s="2">
        <v>5000</v>
      </c>
      <c r="J86" s="85">
        <f t="shared" si="2"/>
        <v>1.3168290755859888</v>
      </c>
      <c r="K86" s="84">
        <v>3797</v>
      </c>
      <c r="L86" s="2">
        <v>3797</v>
      </c>
      <c r="M86" s="101">
        <f t="shared" si="3"/>
        <v>1</v>
      </c>
      <c r="N86" s="113"/>
      <c r="O86" s="9"/>
      <c r="P86" s="9"/>
      <c r="Q86" s="9"/>
      <c r="R86" s="9"/>
      <c r="S86" s="9"/>
      <c r="T86" s="9"/>
      <c r="U86" s="9"/>
      <c r="V86" s="9"/>
      <c r="W86" s="9"/>
      <c r="X86" s="1"/>
      <c r="Y86" s="1"/>
    </row>
    <row r="87" spans="1:25" ht="16" x14ac:dyDescent="0.4">
      <c r="A87" s="33">
        <v>83</v>
      </c>
      <c r="B87" s="96" t="s">
        <v>206</v>
      </c>
      <c r="C87" s="100" t="s">
        <v>44</v>
      </c>
      <c r="D87" s="86">
        <v>86598</v>
      </c>
      <c r="E87" s="81" t="s">
        <v>207</v>
      </c>
      <c r="F87" s="81">
        <v>1</v>
      </c>
      <c r="G87" s="82">
        <f>R8</f>
        <v>800</v>
      </c>
      <c r="H87" s="83">
        <v>800</v>
      </c>
      <c r="I87" s="2">
        <v>800</v>
      </c>
      <c r="J87" s="85">
        <f t="shared" si="2"/>
        <v>9.2380886394604952E-3</v>
      </c>
      <c r="K87" s="84">
        <v>866</v>
      </c>
      <c r="L87" s="2">
        <v>866</v>
      </c>
      <c r="M87" s="101">
        <f t="shared" si="3"/>
        <v>1.0000230952215987E-2</v>
      </c>
      <c r="N87" s="113"/>
      <c r="O87" s="9"/>
      <c r="P87" s="9"/>
      <c r="Q87" s="9"/>
      <c r="R87" s="9"/>
      <c r="S87" s="9"/>
      <c r="T87" s="9"/>
      <c r="U87" s="9"/>
      <c r="V87" s="9"/>
      <c r="W87" s="9"/>
      <c r="X87" s="1"/>
      <c r="Y87" s="1"/>
    </row>
    <row r="88" spans="1:25" ht="16" x14ac:dyDescent="0.4">
      <c r="A88" s="33">
        <v>84</v>
      </c>
      <c r="B88" s="96" t="s">
        <v>208</v>
      </c>
      <c r="C88" s="100" t="s">
        <v>44</v>
      </c>
      <c r="D88" s="86">
        <v>780300</v>
      </c>
      <c r="E88" s="81" t="s">
        <v>209</v>
      </c>
      <c r="F88" s="81">
        <v>2</v>
      </c>
      <c r="G88" s="82">
        <f>S11</f>
        <v>10000</v>
      </c>
      <c r="H88" s="94">
        <f>S9</f>
        <v>2500</v>
      </c>
      <c r="I88" s="2">
        <f>H88</f>
        <v>2500</v>
      </c>
      <c r="J88" s="85">
        <f t="shared" si="2"/>
        <v>3.2038959374599513E-3</v>
      </c>
      <c r="K88" s="84">
        <f>(0.01*D88)</f>
        <v>7803</v>
      </c>
      <c r="L88" s="2">
        <v>7803</v>
      </c>
      <c r="M88" s="101">
        <f t="shared" si="3"/>
        <v>0.01</v>
      </c>
      <c r="N88" s="113"/>
      <c r="O88" s="9"/>
      <c r="P88" s="9"/>
      <c r="Q88" s="9"/>
      <c r="R88" s="9"/>
      <c r="S88" s="9"/>
      <c r="T88" s="9"/>
      <c r="U88" s="9"/>
      <c r="V88" s="9"/>
      <c r="W88" s="9"/>
      <c r="X88" s="1"/>
      <c r="Y88" s="1"/>
    </row>
    <row r="89" spans="1:25" ht="16" x14ac:dyDescent="0.4">
      <c r="A89" s="33">
        <v>85</v>
      </c>
      <c r="B89" s="96" t="s">
        <v>210</v>
      </c>
      <c r="C89" s="100" t="s">
        <v>44</v>
      </c>
      <c r="D89" s="86">
        <v>300003</v>
      </c>
      <c r="E89" s="81" t="s">
        <v>211</v>
      </c>
      <c r="F89" s="81">
        <v>5</v>
      </c>
      <c r="G89" s="82">
        <f>V10</f>
        <v>25000</v>
      </c>
      <c r="H89" s="83">
        <f>G89</f>
        <v>25000</v>
      </c>
      <c r="I89" s="2">
        <f>G89</f>
        <v>25000</v>
      </c>
      <c r="J89" s="85">
        <f t="shared" si="2"/>
        <v>8.3332500008333255E-2</v>
      </c>
      <c r="K89" s="2">
        <f>G89</f>
        <v>25000</v>
      </c>
      <c r="L89" s="2">
        <f>G89</f>
        <v>25000</v>
      </c>
      <c r="M89" s="101">
        <f t="shared" si="3"/>
        <v>8.3332500008333255E-2</v>
      </c>
      <c r="N89" s="113"/>
      <c r="O89" s="9"/>
      <c r="P89" s="9"/>
      <c r="Q89" s="9"/>
      <c r="R89" s="9"/>
      <c r="S89" s="9"/>
      <c r="T89" s="9"/>
      <c r="U89" s="9"/>
      <c r="V89" s="9"/>
      <c r="W89" s="9"/>
      <c r="X89" s="1"/>
      <c r="Y89" s="1"/>
    </row>
    <row r="90" spans="1:25" ht="16" x14ac:dyDescent="0.4">
      <c r="A90" s="33">
        <v>86</v>
      </c>
      <c r="B90" s="96" t="s">
        <v>212</v>
      </c>
      <c r="C90" s="100" t="s">
        <v>44</v>
      </c>
      <c r="D90" s="86">
        <v>14508</v>
      </c>
      <c r="E90" s="81" t="s">
        <v>213</v>
      </c>
      <c r="F90" s="81">
        <v>5</v>
      </c>
      <c r="G90" s="82">
        <f>V5</f>
        <v>5000</v>
      </c>
      <c r="H90" s="83">
        <f>G90</f>
        <v>5000</v>
      </c>
      <c r="I90" s="2">
        <f>G90</f>
        <v>5000</v>
      </c>
      <c r="J90" s="85">
        <f t="shared" si="2"/>
        <v>0.34463744141163494</v>
      </c>
      <c r="K90" s="2">
        <f>G90</f>
        <v>5000</v>
      </c>
      <c r="L90" s="2">
        <f>G90</f>
        <v>5000</v>
      </c>
      <c r="M90" s="101">
        <f t="shared" si="3"/>
        <v>0.34463744141163494</v>
      </c>
      <c r="N90" s="113"/>
      <c r="O90" s="9"/>
      <c r="P90" s="9"/>
      <c r="Q90" s="9"/>
      <c r="R90" s="9"/>
      <c r="S90" s="9"/>
      <c r="T90" s="9"/>
      <c r="U90" s="9"/>
      <c r="V90" s="9"/>
      <c r="W90" s="9"/>
      <c r="X90" s="1"/>
      <c r="Y90" s="1"/>
    </row>
    <row r="91" spans="1:25" ht="16" x14ac:dyDescent="0.4">
      <c r="A91" s="33">
        <v>87</v>
      </c>
      <c r="B91" s="96" t="s">
        <v>214</v>
      </c>
      <c r="C91" s="100" t="s">
        <v>44</v>
      </c>
      <c r="D91" s="86">
        <v>1158</v>
      </c>
      <c r="E91" s="81" t="s">
        <v>215</v>
      </c>
      <c r="F91" s="81">
        <v>7</v>
      </c>
      <c r="G91" s="82">
        <f>X3</f>
        <v>2500</v>
      </c>
      <c r="H91" s="83">
        <f>G91</f>
        <v>2500</v>
      </c>
      <c r="I91" s="2">
        <f>G91</f>
        <v>2500</v>
      </c>
      <c r="J91" s="85">
        <f t="shared" si="2"/>
        <v>2.1588946459412779</v>
      </c>
      <c r="K91" s="84">
        <v>1158</v>
      </c>
      <c r="L91" s="2">
        <v>1158</v>
      </c>
      <c r="M91" s="101">
        <f t="shared" si="3"/>
        <v>1</v>
      </c>
      <c r="N91" s="113"/>
      <c r="O91" s="9"/>
      <c r="P91" s="9"/>
      <c r="Q91" s="9"/>
      <c r="R91" s="9"/>
      <c r="S91" s="9"/>
      <c r="T91" s="9"/>
      <c r="U91" s="9"/>
      <c r="V91" s="9"/>
      <c r="W91" s="9"/>
      <c r="X91" s="1"/>
      <c r="Y91" s="1"/>
    </row>
    <row r="92" spans="1:25" ht="16" x14ac:dyDescent="0.4">
      <c r="A92" s="33">
        <v>88</v>
      </c>
      <c r="B92" s="96" t="s">
        <v>216</v>
      </c>
      <c r="C92" s="100" t="s">
        <v>41</v>
      </c>
      <c r="D92" s="86">
        <v>1503</v>
      </c>
      <c r="E92" s="81" t="s">
        <v>217</v>
      </c>
      <c r="F92" s="81">
        <v>3</v>
      </c>
      <c r="G92" s="82">
        <f>T3</f>
        <v>600</v>
      </c>
      <c r="H92" s="83">
        <v>600</v>
      </c>
      <c r="I92" s="84">
        <f>0.75*H92</f>
        <v>450</v>
      </c>
      <c r="J92" s="85">
        <f t="shared" si="2"/>
        <v>0.29940119760479039</v>
      </c>
      <c r="K92" s="2">
        <f>I92</f>
        <v>450</v>
      </c>
      <c r="L92" s="2">
        <f>I92</f>
        <v>450</v>
      </c>
      <c r="M92" s="101">
        <f t="shared" si="3"/>
        <v>0.29940119760479039</v>
      </c>
      <c r="N92" s="113"/>
      <c r="O92" s="9"/>
      <c r="P92" s="9"/>
      <c r="Q92" s="9"/>
      <c r="R92" s="9"/>
      <c r="S92" s="9"/>
      <c r="T92" s="9"/>
      <c r="U92" s="9"/>
      <c r="V92" s="9"/>
      <c r="W92" s="9"/>
      <c r="X92" s="1"/>
      <c r="Y92" s="1"/>
    </row>
    <row r="93" spans="1:25" ht="16" x14ac:dyDescent="0.4">
      <c r="A93" s="33">
        <v>89</v>
      </c>
      <c r="B93" s="96" t="s">
        <v>218</v>
      </c>
      <c r="C93" s="100" t="s">
        <v>44</v>
      </c>
      <c r="D93" s="86">
        <v>1012</v>
      </c>
      <c r="E93" s="81" t="s">
        <v>219</v>
      </c>
      <c r="F93" s="81">
        <v>5</v>
      </c>
      <c r="G93" s="82">
        <f>V3</f>
        <v>1500</v>
      </c>
      <c r="H93" s="83">
        <f>G93</f>
        <v>1500</v>
      </c>
      <c r="I93" s="2">
        <f>G93</f>
        <v>1500</v>
      </c>
      <c r="J93" s="85">
        <f t="shared" si="2"/>
        <v>1.482213438735178</v>
      </c>
      <c r="K93" s="84">
        <v>1012</v>
      </c>
      <c r="L93" s="2">
        <v>1012</v>
      </c>
      <c r="M93" s="101">
        <f t="shared" si="3"/>
        <v>1</v>
      </c>
      <c r="N93" s="113"/>
      <c r="O93" s="9"/>
      <c r="P93" s="9"/>
      <c r="Q93" s="9"/>
      <c r="R93" s="9"/>
      <c r="S93" s="9"/>
      <c r="T93" s="9"/>
      <c r="U93" s="9"/>
      <c r="V93" s="9"/>
      <c r="W93" s="9"/>
      <c r="X93" s="1"/>
      <c r="Y93" s="1"/>
    </row>
    <row r="94" spans="1:25" ht="16" x14ac:dyDescent="0.4">
      <c r="A94" s="33">
        <v>90</v>
      </c>
      <c r="B94" s="96" t="s">
        <v>220</v>
      </c>
      <c r="C94" s="100" t="s">
        <v>44</v>
      </c>
      <c r="D94" s="86">
        <v>1586</v>
      </c>
      <c r="E94" s="81" t="s">
        <v>221</v>
      </c>
      <c r="F94" s="81">
        <v>5</v>
      </c>
      <c r="G94" s="82">
        <f>V3</f>
        <v>1500</v>
      </c>
      <c r="H94" s="83">
        <f>G94</f>
        <v>1500</v>
      </c>
      <c r="I94" s="2">
        <f>G94</f>
        <v>1500</v>
      </c>
      <c r="J94" s="85">
        <f t="shared" si="2"/>
        <v>0.94577553593947039</v>
      </c>
      <c r="K94" s="171">
        <f>G94</f>
        <v>1500</v>
      </c>
      <c r="L94" s="2">
        <f>G94</f>
        <v>1500</v>
      </c>
      <c r="M94" s="101">
        <f t="shared" si="3"/>
        <v>0.94577553593947039</v>
      </c>
      <c r="N94" s="113"/>
      <c r="O94" s="9"/>
      <c r="P94" s="9"/>
      <c r="Q94" s="9"/>
      <c r="R94" s="9"/>
      <c r="S94" s="9"/>
      <c r="T94" s="9"/>
      <c r="U94" s="9"/>
      <c r="V94" s="9"/>
      <c r="W94" s="9"/>
      <c r="X94" s="1"/>
      <c r="Y94" s="1"/>
    </row>
    <row r="95" spans="1:25" ht="16" x14ac:dyDescent="0.4">
      <c r="A95" s="33">
        <v>91</v>
      </c>
      <c r="B95" s="96" t="s">
        <v>222</v>
      </c>
      <c r="C95" s="100" t="s">
        <v>44</v>
      </c>
      <c r="D95" s="81">
        <v>67</v>
      </c>
      <c r="E95" s="81" t="s">
        <v>223</v>
      </c>
      <c r="F95" s="81">
        <v>8</v>
      </c>
      <c r="G95" s="82">
        <f>Y2</f>
        <v>1000</v>
      </c>
      <c r="H95" s="83">
        <v>1000</v>
      </c>
      <c r="I95" s="2">
        <v>1000</v>
      </c>
      <c r="J95" s="85">
        <f t="shared" si="2"/>
        <v>14.925373134328359</v>
      </c>
      <c r="K95" s="84">
        <v>67</v>
      </c>
      <c r="L95" s="84">
        <v>170</v>
      </c>
      <c r="M95" s="101">
        <f t="shared" si="3"/>
        <v>2.5373134328358211</v>
      </c>
      <c r="N95" s="113"/>
      <c r="O95" s="9"/>
      <c r="P95" s="9"/>
      <c r="Q95" s="9"/>
      <c r="R95" s="9"/>
      <c r="S95" s="9"/>
      <c r="T95" s="9"/>
      <c r="U95" s="9"/>
      <c r="V95" s="9"/>
      <c r="W95" s="9"/>
      <c r="X95" s="1"/>
      <c r="Y95" s="1"/>
    </row>
    <row r="96" spans="1:25" ht="16" x14ac:dyDescent="0.4">
      <c r="A96" s="33">
        <v>92</v>
      </c>
      <c r="B96" s="96" t="s">
        <v>224</v>
      </c>
      <c r="C96" s="100" t="s">
        <v>44</v>
      </c>
      <c r="D96" s="81">
        <v>882</v>
      </c>
      <c r="E96" s="81" t="s">
        <v>225</v>
      </c>
      <c r="F96" s="81">
        <v>3</v>
      </c>
      <c r="G96" s="82">
        <f>T2</f>
        <v>400</v>
      </c>
      <c r="H96" s="83">
        <v>400</v>
      </c>
      <c r="I96" s="2">
        <v>400</v>
      </c>
      <c r="J96" s="85">
        <f t="shared" si="2"/>
        <v>0.45351473922902497</v>
      </c>
      <c r="K96" s="88">
        <v>400</v>
      </c>
      <c r="L96" s="2">
        <v>400</v>
      </c>
      <c r="M96" s="101">
        <f t="shared" si="3"/>
        <v>0.45351473922902497</v>
      </c>
      <c r="N96" s="113"/>
      <c r="O96" s="9"/>
      <c r="P96" s="9"/>
      <c r="Q96" s="9"/>
      <c r="R96" s="9"/>
      <c r="S96" s="9"/>
      <c r="T96" s="9"/>
      <c r="U96" s="9"/>
      <c r="V96" s="9"/>
      <c r="W96" s="9"/>
      <c r="X96" s="1"/>
      <c r="Y96" s="1"/>
    </row>
    <row r="97" spans="1:25" ht="16" x14ac:dyDescent="0.4">
      <c r="A97" s="33">
        <v>93</v>
      </c>
      <c r="B97" s="96" t="s">
        <v>226</v>
      </c>
      <c r="C97" s="100" t="s">
        <v>44</v>
      </c>
      <c r="D97" s="81">
        <v>887</v>
      </c>
      <c r="E97" s="81" t="s">
        <v>227</v>
      </c>
      <c r="F97" s="81">
        <v>5</v>
      </c>
      <c r="G97" s="82">
        <f>V2</f>
        <v>600</v>
      </c>
      <c r="H97" s="83">
        <v>600</v>
      </c>
      <c r="I97" s="2">
        <v>600</v>
      </c>
      <c r="J97" s="85">
        <f t="shared" si="2"/>
        <v>0.67643742953776775</v>
      </c>
      <c r="K97" s="2">
        <v>600</v>
      </c>
      <c r="L97" s="2">
        <v>600</v>
      </c>
      <c r="M97" s="101">
        <f t="shared" si="3"/>
        <v>0.67643742953776775</v>
      </c>
      <c r="N97" s="113"/>
      <c r="O97" s="9"/>
      <c r="P97" s="9"/>
      <c r="Q97" s="9"/>
      <c r="R97" s="9"/>
      <c r="S97" s="9"/>
      <c r="T97" s="9"/>
      <c r="U97" s="9"/>
      <c r="V97" s="9"/>
      <c r="W97" s="9"/>
      <c r="X97" s="1"/>
      <c r="Y97" s="1"/>
    </row>
    <row r="98" spans="1:25" ht="16" x14ac:dyDescent="0.4">
      <c r="A98" s="33">
        <v>94</v>
      </c>
      <c r="B98" s="96" t="s">
        <v>228</v>
      </c>
      <c r="C98" s="100" t="s">
        <v>44</v>
      </c>
      <c r="D98" s="81">
        <v>98</v>
      </c>
      <c r="E98" s="81" t="s">
        <v>229</v>
      </c>
      <c r="F98" s="81">
        <v>1</v>
      </c>
      <c r="G98" s="82">
        <f>R2</f>
        <v>200</v>
      </c>
      <c r="H98" s="83">
        <v>200</v>
      </c>
      <c r="I98" s="2">
        <v>200</v>
      </c>
      <c r="J98" s="85">
        <f t="shared" si="2"/>
        <v>2.0408163265306123</v>
      </c>
      <c r="K98" s="84">
        <v>98</v>
      </c>
      <c r="L98" s="84">
        <v>170</v>
      </c>
      <c r="M98" s="101">
        <f t="shared" si="3"/>
        <v>1.7346938775510203</v>
      </c>
      <c r="N98" s="113"/>
      <c r="O98" s="9"/>
      <c r="P98" s="9"/>
      <c r="Q98" s="9"/>
      <c r="R98" s="9"/>
      <c r="S98" s="9"/>
      <c r="T98" s="9"/>
      <c r="U98" s="9"/>
      <c r="V98" s="9"/>
      <c r="W98" s="9"/>
      <c r="X98" s="1"/>
      <c r="Y98" s="1"/>
    </row>
    <row r="99" spans="1:25" ht="16" x14ac:dyDescent="0.4">
      <c r="A99" s="33">
        <v>95</v>
      </c>
      <c r="B99" s="97" t="s">
        <v>230</v>
      </c>
      <c r="C99" s="102" t="s">
        <v>41</v>
      </c>
      <c r="D99" s="90">
        <v>47986</v>
      </c>
      <c r="E99" s="89" t="s">
        <v>231</v>
      </c>
      <c r="F99" s="91">
        <v>3</v>
      </c>
      <c r="G99" s="92">
        <f>T7</f>
        <v>2000</v>
      </c>
      <c r="H99" s="92">
        <f>G99</f>
        <v>2000</v>
      </c>
      <c r="I99" s="87">
        <f>H99*0.75</f>
        <v>1500</v>
      </c>
      <c r="J99" s="138">
        <f>I99/D99</f>
        <v>3.1259117242529069E-2</v>
      </c>
      <c r="K99" s="3">
        <f>I99</f>
        <v>1500</v>
      </c>
      <c r="L99" s="3">
        <f>I99</f>
        <v>1500</v>
      </c>
      <c r="M99" s="139">
        <f>J99</f>
        <v>3.1259117242529069E-2</v>
      </c>
      <c r="N99" s="140"/>
      <c r="O99" s="9"/>
      <c r="P99" s="9"/>
      <c r="Q99" s="9"/>
      <c r="R99" s="9"/>
      <c r="S99" s="9"/>
      <c r="T99" s="9"/>
      <c r="U99" s="9"/>
      <c r="V99" s="9"/>
      <c r="W99" s="9"/>
      <c r="X99" s="1"/>
      <c r="Y99" s="1"/>
    </row>
    <row r="100" spans="1:25" ht="16" x14ac:dyDescent="0.4">
      <c r="A100" s="33">
        <v>96</v>
      </c>
      <c r="B100" s="96" t="s">
        <v>232</v>
      </c>
      <c r="C100" s="100" t="s">
        <v>44</v>
      </c>
      <c r="D100" s="81">
        <v>79</v>
      </c>
      <c r="E100" s="81" t="s">
        <v>233</v>
      </c>
      <c r="F100" s="81">
        <v>4</v>
      </c>
      <c r="G100" s="82">
        <f>U2</f>
        <v>500</v>
      </c>
      <c r="H100" s="83">
        <v>500</v>
      </c>
      <c r="I100" s="2">
        <v>500</v>
      </c>
      <c r="J100" s="85">
        <f t="shared" si="2"/>
        <v>6.3291139240506329</v>
      </c>
      <c r="K100" s="84">
        <v>79</v>
      </c>
      <c r="L100" s="84">
        <v>170</v>
      </c>
      <c r="M100" s="101">
        <f t="shared" si="3"/>
        <v>2.1518987341772151</v>
      </c>
      <c r="N100" s="113"/>
      <c r="O100" s="9"/>
      <c r="P100" s="9"/>
      <c r="Q100" s="9"/>
      <c r="R100" s="9"/>
      <c r="S100" s="9"/>
      <c r="T100" s="9"/>
      <c r="U100" s="9"/>
      <c r="V100" s="9"/>
      <c r="W100" s="9"/>
      <c r="X100" s="1"/>
      <c r="Y100" s="1"/>
    </row>
    <row r="101" spans="1:25" ht="16" x14ac:dyDescent="0.4">
      <c r="A101" s="33">
        <v>97</v>
      </c>
      <c r="B101" s="96" t="s">
        <v>234</v>
      </c>
      <c r="C101" s="100" t="s">
        <v>44</v>
      </c>
      <c r="D101" s="86">
        <v>52823</v>
      </c>
      <c r="E101" s="81" t="s">
        <v>235</v>
      </c>
      <c r="F101" s="81">
        <v>3</v>
      </c>
      <c r="G101" s="82">
        <f>T8</f>
        <v>3500</v>
      </c>
      <c r="H101" s="83">
        <f>G101</f>
        <v>3500</v>
      </c>
      <c r="I101" s="2">
        <f>G101</f>
        <v>3500</v>
      </c>
      <c r="J101" s="85">
        <f t="shared" si="2"/>
        <v>6.6259015958957279E-2</v>
      </c>
      <c r="K101" s="2">
        <f>G101</f>
        <v>3500</v>
      </c>
      <c r="L101" s="2">
        <f>G101</f>
        <v>3500</v>
      </c>
      <c r="M101" s="101">
        <f t="shared" si="3"/>
        <v>6.6259015958957279E-2</v>
      </c>
      <c r="N101" s="113"/>
      <c r="O101" s="9"/>
      <c r="P101" s="9"/>
      <c r="Q101" s="9"/>
      <c r="R101" s="9"/>
      <c r="S101" s="9"/>
      <c r="T101" s="9"/>
      <c r="U101" s="9"/>
      <c r="V101" s="9"/>
      <c r="W101" s="9"/>
      <c r="X101" s="1"/>
      <c r="Y101" s="1"/>
    </row>
    <row r="102" spans="1:25" ht="16" x14ac:dyDescent="0.4">
      <c r="A102" s="33">
        <v>98</v>
      </c>
      <c r="B102" s="96" t="s">
        <v>236</v>
      </c>
      <c r="C102" s="100" t="s">
        <v>44</v>
      </c>
      <c r="D102" s="86">
        <v>61250</v>
      </c>
      <c r="E102" s="81" t="s">
        <v>237</v>
      </c>
      <c r="F102" s="81">
        <v>8</v>
      </c>
      <c r="G102" s="82">
        <f>Y8</f>
        <v>50000</v>
      </c>
      <c r="H102" s="83">
        <v>50000</v>
      </c>
      <c r="I102" s="2">
        <v>50000</v>
      </c>
      <c r="J102" s="85">
        <f t="shared" si="2"/>
        <v>0.81632653061224492</v>
      </c>
      <c r="K102" s="88">
        <f>I102</f>
        <v>50000</v>
      </c>
      <c r="L102" s="2">
        <f>I102</f>
        <v>50000</v>
      </c>
      <c r="M102" s="101">
        <f t="shared" si="3"/>
        <v>0.81632653061224492</v>
      </c>
      <c r="N102" s="113"/>
      <c r="O102" s="9"/>
      <c r="P102" s="9"/>
      <c r="Q102" s="9"/>
      <c r="R102" s="9"/>
      <c r="S102" s="9"/>
      <c r="T102" s="9"/>
      <c r="U102" s="9"/>
      <c r="V102" s="9"/>
      <c r="W102" s="9"/>
      <c r="X102" s="1"/>
      <c r="Y102" s="1"/>
    </row>
    <row r="103" spans="1:25" ht="16" x14ac:dyDescent="0.4">
      <c r="A103" s="33">
        <v>99</v>
      </c>
      <c r="B103" s="96" t="s">
        <v>238</v>
      </c>
      <c r="C103" s="100" t="s">
        <v>44</v>
      </c>
      <c r="D103" s="86">
        <v>9651</v>
      </c>
      <c r="E103" s="81" t="s">
        <v>239</v>
      </c>
      <c r="F103" s="81">
        <v>7</v>
      </c>
      <c r="G103" s="82">
        <f>X4</f>
        <v>7500</v>
      </c>
      <c r="H103" s="83">
        <f>G103</f>
        <v>7500</v>
      </c>
      <c r="I103" s="2">
        <f>G103</f>
        <v>7500</v>
      </c>
      <c r="J103" s="85">
        <f t="shared" si="2"/>
        <v>0.77712154180913895</v>
      </c>
      <c r="K103" s="2">
        <f>G103</f>
        <v>7500</v>
      </c>
      <c r="L103" s="2">
        <f>G103</f>
        <v>7500</v>
      </c>
      <c r="M103" s="101">
        <f t="shared" si="3"/>
        <v>0.77712154180913895</v>
      </c>
      <c r="N103" s="113"/>
      <c r="O103" s="9"/>
      <c r="P103" s="9"/>
      <c r="Q103" s="9"/>
      <c r="R103" s="9"/>
      <c r="S103" s="9"/>
      <c r="T103" s="9"/>
      <c r="U103" s="9"/>
      <c r="V103" s="9"/>
      <c r="W103" s="9"/>
      <c r="X103" s="1"/>
      <c r="Y103" s="1"/>
    </row>
    <row r="104" spans="1:25" ht="16" x14ac:dyDescent="0.4">
      <c r="A104" s="33">
        <v>100</v>
      </c>
      <c r="B104" s="96" t="s">
        <v>240</v>
      </c>
      <c r="C104" s="100" t="s">
        <v>41</v>
      </c>
      <c r="D104" s="81">
        <v>162</v>
      </c>
      <c r="E104" s="81" t="s">
        <v>241</v>
      </c>
      <c r="F104" s="81">
        <v>3</v>
      </c>
      <c r="G104" s="82">
        <f>T2</f>
        <v>400</v>
      </c>
      <c r="H104" s="83">
        <v>400</v>
      </c>
      <c r="I104" s="84">
        <f>0.75*H104</f>
        <v>300</v>
      </c>
      <c r="J104" s="85">
        <f t="shared" si="2"/>
        <v>1.8518518518518519</v>
      </c>
      <c r="K104" s="87">
        <f>D104</f>
        <v>162</v>
      </c>
      <c r="L104" s="2">
        <f>K104</f>
        <v>162</v>
      </c>
      <c r="M104" s="101">
        <f t="shared" si="3"/>
        <v>1</v>
      </c>
      <c r="N104" s="113"/>
      <c r="O104" s="9"/>
      <c r="P104" s="9"/>
      <c r="Q104" s="9"/>
      <c r="R104" s="9"/>
      <c r="S104" s="9"/>
      <c r="T104" s="9"/>
      <c r="U104" s="9"/>
      <c r="V104" s="9"/>
      <c r="W104" s="9"/>
      <c r="X104" s="1"/>
      <c r="Y104" s="1"/>
    </row>
    <row r="105" spans="1:25" ht="16" x14ac:dyDescent="0.4">
      <c r="A105" s="33">
        <v>101</v>
      </c>
      <c r="B105" s="96" t="s">
        <v>242</v>
      </c>
      <c r="C105" s="100" t="s">
        <v>41</v>
      </c>
      <c r="D105" s="81">
        <v>122</v>
      </c>
      <c r="E105" s="81" t="s">
        <v>243</v>
      </c>
      <c r="F105" s="81">
        <v>2</v>
      </c>
      <c r="G105" s="82">
        <f>S2</f>
        <v>300</v>
      </c>
      <c r="H105" s="83">
        <v>300</v>
      </c>
      <c r="I105" s="84">
        <f>0.75*H105</f>
        <v>225</v>
      </c>
      <c r="J105" s="85">
        <f t="shared" si="2"/>
        <v>1.8442622950819672</v>
      </c>
      <c r="K105" s="87">
        <f>D105</f>
        <v>122</v>
      </c>
      <c r="L105" s="87">
        <v>170</v>
      </c>
      <c r="M105" s="101">
        <f t="shared" si="3"/>
        <v>1.3934426229508197</v>
      </c>
      <c r="N105" s="113"/>
      <c r="O105" s="9"/>
      <c r="P105" s="9"/>
      <c r="Q105" s="9"/>
      <c r="R105" s="9"/>
      <c r="S105" s="9"/>
      <c r="T105" s="9"/>
      <c r="U105" s="9"/>
      <c r="V105" s="9"/>
      <c r="W105" s="9"/>
      <c r="X105" s="1"/>
      <c r="Y105" s="1"/>
    </row>
    <row r="106" spans="1:25" ht="16" x14ac:dyDescent="0.4">
      <c r="A106" s="33">
        <v>102</v>
      </c>
      <c r="B106" s="96" t="s">
        <v>244</v>
      </c>
      <c r="C106" s="100" t="s">
        <v>44</v>
      </c>
      <c r="D106" s="86">
        <v>404638</v>
      </c>
      <c r="E106" s="81" t="s">
        <v>245</v>
      </c>
      <c r="F106" s="81">
        <v>3</v>
      </c>
      <c r="G106" s="82">
        <f>T10</f>
        <v>10000</v>
      </c>
      <c r="H106" s="172">
        <f>T9</f>
        <v>5000</v>
      </c>
      <c r="I106" s="2">
        <f>H106</f>
        <v>5000</v>
      </c>
      <c r="J106" s="85">
        <f>I106/D106</f>
        <v>1.2356723787681829E-2</v>
      </c>
      <c r="K106" s="171">
        <f>H106</f>
        <v>5000</v>
      </c>
      <c r="L106" s="2">
        <f>H106</f>
        <v>5000</v>
      </c>
      <c r="M106" s="101">
        <f t="shared" si="3"/>
        <v>1.2356723787681829E-2</v>
      </c>
      <c r="N106" s="113"/>
      <c r="O106" s="9"/>
      <c r="P106" s="9"/>
      <c r="Q106" s="9"/>
      <c r="R106" s="9"/>
      <c r="S106" s="9"/>
      <c r="T106" s="9"/>
      <c r="U106" s="9"/>
      <c r="V106" s="9"/>
      <c r="W106" s="9"/>
      <c r="X106" s="1"/>
      <c r="Y106" s="1"/>
    </row>
    <row r="107" spans="1:25" ht="16" x14ac:dyDescent="0.4">
      <c r="A107" s="33">
        <v>103</v>
      </c>
      <c r="B107" s="96" t="s">
        <v>246</v>
      </c>
      <c r="C107" s="100" t="s">
        <v>44</v>
      </c>
      <c r="D107" s="86">
        <v>10274</v>
      </c>
      <c r="E107" s="81" t="s">
        <v>247</v>
      </c>
      <c r="F107" s="81">
        <v>8</v>
      </c>
      <c r="G107" s="82">
        <f>Y5</f>
        <v>15000</v>
      </c>
      <c r="H107" s="83">
        <v>15000</v>
      </c>
      <c r="I107" s="2">
        <v>15000</v>
      </c>
      <c r="J107" s="85">
        <f t="shared" si="2"/>
        <v>1.4599961066770488</v>
      </c>
      <c r="K107" s="84">
        <v>10274</v>
      </c>
      <c r="L107" s="2">
        <v>10274</v>
      </c>
      <c r="M107" s="101">
        <f t="shared" si="3"/>
        <v>1</v>
      </c>
      <c r="N107" s="113"/>
      <c r="O107" s="9"/>
      <c r="P107" s="9"/>
      <c r="Q107" s="9"/>
      <c r="R107" s="9"/>
      <c r="S107" s="9"/>
      <c r="T107" s="9"/>
      <c r="U107" s="9"/>
      <c r="V107" s="9"/>
      <c r="W107" s="9"/>
      <c r="X107" s="1"/>
      <c r="Y107" s="1"/>
    </row>
    <row r="108" spans="1:25" ht="16" x14ac:dyDescent="0.4">
      <c r="A108" s="33">
        <v>104</v>
      </c>
      <c r="B108" s="96" t="s">
        <v>248</v>
      </c>
      <c r="C108" s="100" t="s">
        <v>44</v>
      </c>
      <c r="D108" s="86">
        <v>20110</v>
      </c>
      <c r="E108" s="81" t="s">
        <v>249</v>
      </c>
      <c r="F108" s="81">
        <v>6</v>
      </c>
      <c r="G108" s="82">
        <f>W6</f>
        <v>10000</v>
      </c>
      <c r="H108" s="83">
        <f>G108</f>
        <v>10000</v>
      </c>
      <c r="I108" s="2">
        <f>G108</f>
        <v>10000</v>
      </c>
      <c r="J108" s="85">
        <f t="shared" si="2"/>
        <v>0.4972650422675286</v>
      </c>
      <c r="K108" s="2">
        <f>G108</f>
        <v>10000</v>
      </c>
      <c r="L108" s="2">
        <f>G108</f>
        <v>10000</v>
      </c>
      <c r="M108" s="101">
        <f t="shared" si="3"/>
        <v>0.4972650422675286</v>
      </c>
      <c r="N108" s="113"/>
      <c r="O108" s="9"/>
      <c r="P108" s="9"/>
      <c r="Q108" s="9"/>
      <c r="R108" s="9"/>
      <c r="S108" s="9"/>
      <c r="T108" s="9"/>
      <c r="U108" s="9"/>
      <c r="V108" s="9"/>
      <c r="W108" s="9"/>
      <c r="X108" s="1"/>
      <c r="Y108" s="1"/>
    </row>
    <row r="109" spans="1:25" ht="16" x14ac:dyDescent="0.4">
      <c r="A109" s="33">
        <v>105</v>
      </c>
      <c r="B109" s="96" t="s">
        <v>250</v>
      </c>
      <c r="C109" s="100" t="s">
        <v>44</v>
      </c>
      <c r="D109" s="86">
        <v>142047</v>
      </c>
      <c r="E109" s="81" t="s">
        <v>251</v>
      </c>
      <c r="F109" s="81">
        <v>3</v>
      </c>
      <c r="G109" s="82">
        <f>T9</f>
        <v>5000</v>
      </c>
      <c r="H109" s="83">
        <f>G109</f>
        <v>5000</v>
      </c>
      <c r="I109" s="2">
        <f>G109</f>
        <v>5000</v>
      </c>
      <c r="J109" s="85">
        <f t="shared" si="2"/>
        <v>3.5199617028166735E-2</v>
      </c>
      <c r="K109" s="2">
        <f>G109</f>
        <v>5000</v>
      </c>
      <c r="L109" s="2">
        <f>G109</f>
        <v>5000</v>
      </c>
      <c r="M109" s="101">
        <f t="shared" si="3"/>
        <v>3.5199617028166735E-2</v>
      </c>
      <c r="N109" s="113"/>
      <c r="O109" s="9"/>
      <c r="P109" s="9"/>
      <c r="Q109" s="9"/>
      <c r="R109" s="9"/>
      <c r="S109" s="9"/>
      <c r="T109" s="9"/>
      <c r="U109" s="9"/>
      <c r="V109" s="9"/>
      <c r="W109" s="9"/>
      <c r="X109" s="1"/>
      <c r="Y109" s="1"/>
    </row>
    <row r="110" spans="1:25" ht="16" x14ac:dyDescent="0.4">
      <c r="A110" s="33">
        <v>106</v>
      </c>
      <c r="B110" s="96" t="s">
        <v>252</v>
      </c>
      <c r="C110" s="100" t="s">
        <v>44</v>
      </c>
      <c r="D110" s="86">
        <v>11980</v>
      </c>
      <c r="E110" s="81" t="s">
        <v>253</v>
      </c>
      <c r="F110" s="81">
        <v>5</v>
      </c>
      <c r="G110" s="82">
        <f>V5</f>
        <v>5000</v>
      </c>
      <c r="H110" s="83">
        <f>G110</f>
        <v>5000</v>
      </c>
      <c r="I110" s="2">
        <f>G110</f>
        <v>5000</v>
      </c>
      <c r="J110" s="85">
        <f t="shared" si="2"/>
        <v>0.41736227045075125</v>
      </c>
      <c r="K110" s="2">
        <f>G110</f>
        <v>5000</v>
      </c>
      <c r="L110" s="2">
        <f>G110</f>
        <v>5000</v>
      </c>
      <c r="M110" s="101">
        <f t="shared" si="3"/>
        <v>0.41736227045075125</v>
      </c>
      <c r="N110" s="113"/>
      <c r="O110" s="9"/>
      <c r="P110" s="9"/>
      <c r="Q110" s="9"/>
      <c r="R110" s="9"/>
      <c r="S110" s="9"/>
      <c r="T110" s="9"/>
      <c r="U110" s="9"/>
      <c r="V110" s="9"/>
      <c r="W110" s="9"/>
      <c r="X110" s="1"/>
      <c r="Y110" s="1"/>
    </row>
    <row r="111" spans="1:25" ht="16" x14ac:dyDescent="0.4">
      <c r="A111" s="33">
        <v>107</v>
      </c>
      <c r="B111" s="96" t="s">
        <v>254</v>
      </c>
      <c r="C111" s="100" t="s">
        <v>44</v>
      </c>
      <c r="D111" s="86">
        <v>1355</v>
      </c>
      <c r="E111" s="81" t="s">
        <v>255</v>
      </c>
      <c r="F111" s="81">
        <v>6</v>
      </c>
      <c r="G111" s="82">
        <f>W3</f>
        <v>2000</v>
      </c>
      <c r="H111" s="83">
        <f>G111</f>
        <v>2000</v>
      </c>
      <c r="I111" s="2">
        <v>3000</v>
      </c>
      <c r="J111" s="85">
        <f t="shared" si="2"/>
        <v>2.2140221402214024</v>
      </c>
      <c r="K111" s="84">
        <v>1355</v>
      </c>
      <c r="L111" s="2">
        <v>1355</v>
      </c>
      <c r="M111" s="101">
        <f t="shared" si="3"/>
        <v>1</v>
      </c>
      <c r="N111" s="113"/>
      <c r="O111" s="9"/>
      <c r="P111" s="9"/>
      <c r="Q111" s="9"/>
      <c r="R111" s="9"/>
      <c r="S111" s="9"/>
      <c r="T111" s="9"/>
      <c r="U111" s="9"/>
      <c r="V111" s="9"/>
      <c r="W111" s="9"/>
      <c r="X111" s="1"/>
      <c r="Y111" s="1"/>
    </row>
    <row r="112" spans="1:25" ht="29" x14ac:dyDescent="0.4">
      <c r="A112" s="33">
        <v>108</v>
      </c>
      <c r="B112" s="96" t="s">
        <v>256</v>
      </c>
      <c r="C112" s="100" t="s">
        <v>44</v>
      </c>
      <c r="D112" s="86">
        <v>1963</v>
      </c>
      <c r="E112" s="81" t="s">
        <v>257</v>
      </c>
      <c r="F112" s="81">
        <v>3</v>
      </c>
      <c r="G112" s="82">
        <f>W3</f>
        <v>2000</v>
      </c>
      <c r="H112" s="83">
        <f>G112</f>
        <v>2000</v>
      </c>
      <c r="I112" s="2">
        <f>G112</f>
        <v>2000</v>
      </c>
      <c r="J112" s="85">
        <f t="shared" si="2"/>
        <v>1.0188487009679064</v>
      </c>
      <c r="K112" s="87">
        <f>D112</f>
        <v>1963</v>
      </c>
      <c r="L112" s="2">
        <f>K112</f>
        <v>1963</v>
      </c>
      <c r="M112" s="101">
        <f t="shared" si="3"/>
        <v>1</v>
      </c>
      <c r="N112" s="113"/>
      <c r="O112" s="9"/>
      <c r="P112" s="9"/>
      <c r="Q112" s="9"/>
      <c r="R112" s="9"/>
      <c r="S112" s="9"/>
      <c r="T112" s="9"/>
      <c r="U112" s="9"/>
      <c r="V112" s="9"/>
      <c r="W112" s="9"/>
      <c r="X112" s="1"/>
      <c r="Y112" s="1"/>
    </row>
    <row r="113" spans="1:25" ht="16" x14ac:dyDescent="0.4">
      <c r="A113" s="33">
        <v>109</v>
      </c>
      <c r="B113" s="96" t="s">
        <v>258</v>
      </c>
      <c r="C113" s="100" t="s">
        <v>44</v>
      </c>
      <c r="D113" s="81">
        <v>65</v>
      </c>
      <c r="E113" s="81" t="s">
        <v>259</v>
      </c>
      <c r="F113" s="81">
        <v>4</v>
      </c>
      <c r="G113" s="82">
        <f>U2</f>
        <v>500</v>
      </c>
      <c r="H113" s="83">
        <v>500</v>
      </c>
      <c r="I113" s="2">
        <v>500</v>
      </c>
      <c r="J113" s="85">
        <f t="shared" si="2"/>
        <v>7.6923076923076925</v>
      </c>
      <c r="K113" s="84">
        <v>65</v>
      </c>
      <c r="L113" s="84">
        <v>170</v>
      </c>
      <c r="M113" s="101">
        <f t="shared" si="3"/>
        <v>2.6153846153846154</v>
      </c>
      <c r="N113" s="113"/>
      <c r="O113" s="9"/>
      <c r="P113" s="9"/>
      <c r="Q113" s="9"/>
      <c r="R113" s="9"/>
      <c r="S113" s="9"/>
      <c r="T113" s="9"/>
      <c r="U113" s="9"/>
      <c r="V113" s="9"/>
      <c r="W113" s="9"/>
      <c r="X113" s="1"/>
      <c r="Y113" s="1"/>
    </row>
    <row r="114" spans="1:25" ht="16" x14ac:dyDescent="0.4">
      <c r="A114" s="33">
        <v>110</v>
      </c>
      <c r="B114" s="96" t="s">
        <v>260</v>
      </c>
      <c r="C114" s="100" t="s">
        <v>44</v>
      </c>
      <c r="D114" s="86">
        <v>1061</v>
      </c>
      <c r="E114" s="81" t="s">
        <v>261</v>
      </c>
      <c r="F114" s="81">
        <v>4</v>
      </c>
      <c r="G114" s="82">
        <f>U3</f>
        <v>1000</v>
      </c>
      <c r="H114" s="83">
        <v>1000</v>
      </c>
      <c r="I114" s="2">
        <v>1000</v>
      </c>
      <c r="J114" s="85">
        <f t="shared" si="2"/>
        <v>0.94250706880301605</v>
      </c>
      <c r="K114" s="2">
        <v>1000</v>
      </c>
      <c r="L114" s="2">
        <v>1000</v>
      </c>
      <c r="M114" s="101">
        <f t="shared" si="3"/>
        <v>0.94250706880301605</v>
      </c>
      <c r="N114" s="113"/>
      <c r="O114" s="9"/>
      <c r="P114" s="9"/>
      <c r="Q114" s="9"/>
      <c r="R114" s="9"/>
      <c r="S114" s="9"/>
      <c r="T114" s="9"/>
      <c r="U114" s="9"/>
      <c r="V114" s="9"/>
      <c r="W114" s="9"/>
      <c r="X114" s="1"/>
      <c r="Y114" s="1"/>
    </row>
    <row r="115" spans="1:25" ht="16" x14ac:dyDescent="0.4">
      <c r="A115" s="33">
        <v>111</v>
      </c>
      <c r="B115" s="96" t="s">
        <v>262</v>
      </c>
      <c r="C115" s="100" t="s">
        <v>44</v>
      </c>
      <c r="D115" s="86">
        <v>1291642</v>
      </c>
      <c r="E115" s="81" t="s">
        <v>263</v>
      </c>
      <c r="F115" s="81">
        <v>3</v>
      </c>
      <c r="G115" s="82">
        <f>T11+(T12*2)</f>
        <v>25000</v>
      </c>
      <c r="H115" s="94">
        <f>T10</f>
        <v>10000</v>
      </c>
      <c r="I115" s="2">
        <f>H115</f>
        <v>10000</v>
      </c>
      <c r="J115" s="85">
        <f t="shared" si="2"/>
        <v>7.7420833326881594E-3</v>
      </c>
      <c r="K115" s="84">
        <f>(0.01*D115)</f>
        <v>12916.42</v>
      </c>
      <c r="L115" s="2">
        <v>12916</v>
      </c>
      <c r="M115" s="101">
        <f t="shared" si="3"/>
        <v>9.9996748325000273E-3</v>
      </c>
      <c r="N115" s="113"/>
      <c r="O115" s="9"/>
      <c r="P115" s="9"/>
      <c r="Q115" s="9"/>
      <c r="R115" s="9"/>
      <c r="S115" s="9"/>
      <c r="T115" s="9"/>
      <c r="U115" s="9"/>
      <c r="V115" s="9"/>
      <c r="W115" s="9"/>
      <c r="X115" s="1"/>
      <c r="Y115" s="1"/>
    </row>
    <row r="116" spans="1:25" ht="16" x14ac:dyDescent="0.4">
      <c r="A116" s="33">
        <v>112</v>
      </c>
      <c r="B116" s="96" t="s">
        <v>264</v>
      </c>
      <c r="C116" s="100" t="s">
        <v>44</v>
      </c>
      <c r="D116" s="86">
        <v>64881</v>
      </c>
      <c r="E116" s="81" t="s">
        <v>265</v>
      </c>
      <c r="F116" s="81">
        <v>6</v>
      </c>
      <c r="G116" s="82">
        <f>W8</f>
        <v>20000</v>
      </c>
      <c r="H116" s="83">
        <f>G116</f>
        <v>20000</v>
      </c>
      <c r="I116" s="2">
        <f>G116</f>
        <v>20000</v>
      </c>
      <c r="J116" s="85">
        <f t="shared" si="2"/>
        <v>0.3082566544905288</v>
      </c>
      <c r="K116" s="2">
        <f>G116</f>
        <v>20000</v>
      </c>
      <c r="L116" s="2">
        <f>G116</f>
        <v>20000</v>
      </c>
      <c r="M116" s="101">
        <f t="shared" si="3"/>
        <v>0.3082566544905288</v>
      </c>
      <c r="N116" s="113"/>
      <c r="O116" s="9"/>
      <c r="P116" s="9"/>
      <c r="Q116" s="9"/>
      <c r="R116" s="9"/>
      <c r="S116" s="9"/>
      <c r="T116" s="9"/>
      <c r="U116" s="9"/>
      <c r="V116" s="9"/>
      <c r="W116" s="9"/>
      <c r="X116" s="1"/>
      <c r="Y116" s="1"/>
    </row>
    <row r="117" spans="1:25" ht="16" x14ac:dyDescent="0.4">
      <c r="A117" s="33">
        <v>113</v>
      </c>
      <c r="B117" s="96" t="s">
        <v>266</v>
      </c>
      <c r="C117" s="100" t="s">
        <v>44</v>
      </c>
      <c r="D117" s="86">
        <v>3200</v>
      </c>
      <c r="E117" s="81" t="s">
        <v>267</v>
      </c>
      <c r="F117" s="81">
        <v>6</v>
      </c>
      <c r="G117" s="82">
        <f>W3</f>
        <v>2000</v>
      </c>
      <c r="H117" s="83">
        <f>G117</f>
        <v>2000</v>
      </c>
      <c r="I117" s="2">
        <f>G117</f>
        <v>2000</v>
      </c>
      <c r="J117" s="85">
        <f t="shared" si="2"/>
        <v>0.625</v>
      </c>
      <c r="K117" s="2">
        <f>G117</f>
        <v>2000</v>
      </c>
      <c r="L117" s="2">
        <f>G117</f>
        <v>2000</v>
      </c>
      <c r="M117" s="101">
        <f t="shared" si="3"/>
        <v>0.625</v>
      </c>
      <c r="N117" s="113"/>
      <c r="O117" s="9"/>
      <c r="P117" s="9"/>
      <c r="Q117" s="9"/>
      <c r="R117" s="9"/>
      <c r="S117" s="9"/>
      <c r="T117" s="9"/>
      <c r="U117" s="9"/>
      <c r="V117" s="9"/>
      <c r="W117" s="9"/>
      <c r="X117" s="1"/>
      <c r="Y117" s="1"/>
    </row>
    <row r="118" spans="1:25" ht="16" x14ac:dyDescent="0.4">
      <c r="A118" s="33">
        <v>114</v>
      </c>
      <c r="B118" s="96" t="s">
        <v>268</v>
      </c>
      <c r="C118" s="100" t="s">
        <v>44</v>
      </c>
      <c r="D118" s="86">
        <v>3120</v>
      </c>
      <c r="E118" s="81" t="s">
        <v>269</v>
      </c>
      <c r="F118" s="81">
        <v>8</v>
      </c>
      <c r="G118" s="82">
        <f>Y3</f>
        <v>5000</v>
      </c>
      <c r="H118" s="83">
        <v>5000</v>
      </c>
      <c r="I118" s="2">
        <v>5000</v>
      </c>
      <c r="J118" s="85">
        <f t="shared" si="2"/>
        <v>1.6025641025641026</v>
      </c>
      <c r="K118" s="84">
        <v>3120</v>
      </c>
      <c r="L118" s="2">
        <v>3120</v>
      </c>
      <c r="M118" s="101">
        <f t="shared" si="3"/>
        <v>1</v>
      </c>
      <c r="N118" s="113"/>
      <c r="O118" s="9"/>
      <c r="P118" s="9"/>
      <c r="Q118" s="9"/>
      <c r="R118" s="9"/>
      <c r="S118" s="9"/>
      <c r="T118" s="9"/>
      <c r="U118" s="9"/>
      <c r="V118" s="9"/>
      <c r="W118" s="9"/>
      <c r="X118" s="1"/>
      <c r="Y118" s="1"/>
    </row>
    <row r="119" spans="1:25" ht="16" x14ac:dyDescent="0.4">
      <c r="A119" s="33">
        <v>115</v>
      </c>
      <c r="B119" s="96" t="s">
        <v>270</v>
      </c>
      <c r="C119" s="100" t="s">
        <v>44</v>
      </c>
      <c r="D119" s="81">
        <v>559</v>
      </c>
      <c r="E119" s="81" t="s">
        <v>271</v>
      </c>
      <c r="F119" s="81">
        <v>6</v>
      </c>
      <c r="G119" s="82">
        <f>W2</f>
        <v>750</v>
      </c>
      <c r="H119" s="83">
        <v>750</v>
      </c>
      <c r="I119" s="2">
        <v>750</v>
      </c>
      <c r="J119" s="85">
        <f t="shared" si="2"/>
        <v>1.3416815742397137</v>
      </c>
      <c r="K119" s="84">
        <v>559</v>
      </c>
      <c r="L119" s="2">
        <v>559</v>
      </c>
      <c r="M119" s="101">
        <f t="shared" si="3"/>
        <v>1</v>
      </c>
      <c r="N119" s="113"/>
      <c r="O119" s="9"/>
      <c r="P119" s="9"/>
      <c r="Q119" s="9"/>
      <c r="R119" s="9"/>
      <c r="S119" s="9"/>
      <c r="T119" s="9"/>
      <c r="U119" s="9"/>
      <c r="V119" s="9"/>
      <c r="W119" s="9"/>
      <c r="X119" s="1"/>
      <c r="Y119" s="1"/>
    </row>
    <row r="120" spans="1:25" ht="16" x14ac:dyDescent="0.4">
      <c r="A120" s="33">
        <v>116</v>
      </c>
      <c r="B120" s="96" t="s">
        <v>272</v>
      </c>
      <c r="C120" s="100" t="s">
        <v>44</v>
      </c>
      <c r="D120" s="86">
        <v>1520</v>
      </c>
      <c r="E120" s="81" t="s">
        <v>273</v>
      </c>
      <c r="F120" s="81">
        <v>5</v>
      </c>
      <c r="G120" s="82">
        <f>V3</f>
        <v>1500</v>
      </c>
      <c r="H120" s="83">
        <f>G120</f>
        <v>1500</v>
      </c>
      <c r="I120" s="2">
        <f>G120</f>
        <v>1500</v>
      </c>
      <c r="J120" s="85">
        <f t="shared" si="2"/>
        <v>0.98684210526315785</v>
      </c>
      <c r="K120" s="171">
        <f>G120</f>
        <v>1500</v>
      </c>
      <c r="L120" s="2">
        <f>G120</f>
        <v>1500</v>
      </c>
      <c r="M120" s="101">
        <f t="shared" si="3"/>
        <v>0.98684210526315785</v>
      </c>
      <c r="N120" s="113"/>
      <c r="O120" s="9"/>
      <c r="P120" s="9"/>
      <c r="Q120" s="9"/>
      <c r="R120" s="9"/>
      <c r="S120" s="9"/>
      <c r="T120" s="9"/>
      <c r="U120" s="9"/>
      <c r="V120" s="9"/>
      <c r="W120" s="9"/>
      <c r="X120" s="1"/>
      <c r="Y120" s="1"/>
    </row>
    <row r="121" spans="1:25" ht="16" x14ac:dyDescent="0.4">
      <c r="A121" s="33">
        <v>117</v>
      </c>
      <c r="B121" s="96" t="s">
        <v>274</v>
      </c>
      <c r="C121" s="100" t="s">
        <v>44</v>
      </c>
      <c r="D121" s="86">
        <v>20374</v>
      </c>
      <c r="E121" s="81" t="s">
        <v>275</v>
      </c>
      <c r="F121" s="81">
        <v>2</v>
      </c>
      <c r="G121" s="82">
        <f>S6</f>
        <v>900</v>
      </c>
      <c r="H121" s="83">
        <v>900</v>
      </c>
      <c r="I121" s="2">
        <v>900</v>
      </c>
      <c r="J121" s="85">
        <f t="shared" si="2"/>
        <v>4.417394718759203E-2</v>
      </c>
      <c r="K121" s="2">
        <v>900</v>
      </c>
      <c r="L121" s="2">
        <v>900</v>
      </c>
      <c r="M121" s="101">
        <f t="shared" si="3"/>
        <v>4.417394718759203E-2</v>
      </c>
      <c r="N121" s="113"/>
      <c r="O121" s="9"/>
      <c r="P121" s="9"/>
      <c r="Q121" s="9"/>
      <c r="R121" s="9"/>
      <c r="S121" s="9"/>
      <c r="T121" s="9"/>
      <c r="U121" s="9"/>
      <c r="V121" s="9"/>
      <c r="W121" s="9"/>
      <c r="X121" s="1"/>
      <c r="Y121" s="1"/>
    </row>
    <row r="122" spans="1:25" ht="16" x14ac:dyDescent="0.4">
      <c r="A122" s="33">
        <v>118</v>
      </c>
      <c r="B122" s="96" t="s">
        <v>276</v>
      </c>
      <c r="C122" s="100" t="s">
        <v>44</v>
      </c>
      <c r="D122" s="81">
        <v>140</v>
      </c>
      <c r="E122" s="81" t="s">
        <v>277</v>
      </c>
      <c r="F122" s="81">
        <v>7</v>
      </c>
      <c r="G122" s="82">
        <f>X2</f>
        <v>850</v>
      </c>
      <c r="H122" s="83">
        <v>850</v>
      </c>
      <c r="I122" s="2">
        <v>850</v>
      </c>
      <c r="J122" s="85">
        <f t="shared" si="2"/>
        <v>6.0714285714285712</v>
      </c>
      <c r="K122" s="84">
        <v>140</v>
      </c>
      <c r="L122" s="84">
        <v>170</v>
      </c>
      <c r="M122" s="101">
        <f t="shared" si="3"/>
        <v>1.2142857142857142</v>
      </c>
      <c r="N122" s="113"/>
      <c r="O122" s="9"/>
      <c r="P122" s="9"/>
      <c r="Q122" s="9"/>
      <c r="R122" s="9"/>
      <c r="S122" s="9"/>
      <c r="T122" s="9"/>
      <c r="U122" s="9"/>
      <c r="V122" s="9"/>
      <c r="W122" s="9"/>
      <c r="X122" s="1"/>
      <c r="Y122" s="1"/>
    </row>
    <row r="123" spans="1:25" ht="16" x14ac:dyDescent="0.4">
      <c r="A123" s="33">
        <v>119</v>
      </c>
      <c r="B123" s="96" t="s">
        <v>278</v>
      </c>
      <c r="C123" s="100" t="s">
        <v>44</v>
      </c>
      <c r="D123" s="86">
        <v>9034</v>
      </c>
      <c r="E123" s="81" t="s">
        <v>279</v>
      </c>
      <c r="F123" s="81">
        <v>3</v>
      </c>
      <c r="G123" s="82">
        <f>T4</f>
        <v>800</v>
      </c>
      <c r="H123" s="83">
        <v>800</v>
      </c>
      <c r="I123" s="2">
        <v>800</v>
      </c>
      <c r="J123" s="85">
        <f t="shared" si="2"/>
        <v>8.855435023245517E-2</v>
      </c>
      <c r="K123" s="2">
        <v>800</v>
      </c>
      <c r="L123" s="2">
        <v>800</v>
      </c>
      <c r="M123" s="101">
        <f t="shared" si="3"/>
        <v>8.855435023245517E-2</v>
      </c>
      <c r="N123" s="113"/>
      <c r="O123" s="9"/>
      <c r="P123" s="9"/>
      <c r="Q123" s="9"/>
      <c r="R123" s="9"/>
      <c r="S123" s="9"/>
      <c r="T123" s="9"/>
      <c r="U123" s="9"/>
      <c r="V123" s="9"/>
      <c r="W123" s="9"/>
      <c r="X123" s="1"/>
      <c r="Y123" s="1"/>
    </row>
    <row r="124" spans="1:25" ht="16" x14ac:dyDescent="0.4">
      <c r="A124" s="33">
        <v>120</v>
      </c>
      <c r="B124" s="96" t="s">
        <v>280</v>
      </c>
      <c r="C124" s="100" t="s">
        <v>44</v>
      </c>
      <c r="D124" s="81">
        <v>600</v>
      </c>
      <c r="E124" s="81" t="s">
        <v>281</v>
      </c>
      <c r="F124" s="81">
        <v>2</v>
      </c>
      <c r="G124" s="82">
        <f>S2</f>
        <v>300</v>
      </c>
      <c r="H124" s="83">
        <v>300</v>
      </c>
      <c r="I124" s="2">
        <v>300</v>
      </c>
      <c r="J124" s="85">
        <f t="shared" si="2"/>
        <v>0.5</v>
      </c>
      <c r="K124" s="2">
        <v>300</v>
      </c>
      <c r="L124" s="2">
        <v>300</v>
      </c>
      <c r="M124" s="101">
        <f t="shared" si="3"/>
        <v>0.5</v>
      </c>
      <c r="N124" s="113"/>
      <c r="O124" s="9"/>
      <c r="P124" s="9"/>
      <c r="Q124" s="9"/>
      <c r="R124" s="9"/>
      <c r="S124" s="9"/>
      <c r="T124" s="9"/>
      <c r="U124" s="9"/>
      <c r="V124" s="9"/>
      <c r="W124" s="9"/>
      <c r="X124" s="1"/>
      <c r="Y124" s="1"/>
    </row>
    <row r="125" spans="1:25" ht="16" x14ac:dyDescent="0.4">
      <c r="A125" s="33">
        <v>121</v>
      </c>
      <c r="B125" s="96" t="s">
        <v>282</v>
      </c>
      <c r="C125" s="100" t="s">
        <v>44</v>
      </c>
      <c r="D125" s="86">
        <v>9040</v>
      </c>
      <c r="E125" s="81" t="s">
        <v>283</v>
      </c>
      <c r="F125" s="81">
        <v>8</v>
      </c>
      <c r="G125" s="82">
        <f>Y4</f>
        <v>10000</v>
      </c>
      <c r="H125" s="83">
        <v>10000</v>
      </c>
      <c r="I125" s="2">
        <v>10000</v>
      </c>
      <c r="J125" s="85">
        <f t="shared" si="2"/>
        <v>1.1061946902654867</v>
      </c>
      <c r="K125" s="84">
        <v>9040</v>
      </c>
      <c r="L125" s="2">
        <v>9040</v>
      </c>
      <c r="M125" s="101">
        <f t="shared" si="3"/>
        <v>1</v>
      </c>
      <c r="N125" s="113"/>
      <c r="O125" s="9"/>
      <c r="P125" s="9"/>
      <c r="Q125" s="9"/>
      <c r="R125" s="9"/>
      <c r="S125" s="9"/>
      <c r="T125" s="9"/>
      <c r="U125" s="9"/>
      <c r="V125" s="9"/>
      <c r="W125" s="9"/>
      <c r="X125" s="1"/>
      <c r="Y125" s="1"/>
    </row>
    <row r="126" spans="1:25" ht="29" x14ac:dyDescent="0.4">
      <c r="A126" s="33">
        <v>122</v>
      </c>
      <c r="B126" s="96" t="s">
        <v>284</v>
      </c>
      <c r="C126" s="100" t="s">
        <v>44</v>
      </c>
      <c r="D126" s="86">
        <v>3809</v>
      </c>
      <c r="E126" s="81" t="s">
        <v>285</v>
      </c>
      <c r="F126" s="81">
        <v>6</v>
      </c>
      <c r="G126" s="82">
        <f>W3</f>
        <v>2000</v>
      </c>
      <c r="H126" s="83">
        <f>G126</f>
        <v>2000</v>
      </c>
      <c r="I126" s="2">
        <f>G126</f>
        <v>2000</v>
      </c>
      <c r="J126" s="85">
        <f t="shared" si="2"/>
        <v>0.52507219742714628</v>
      </c>
      <c r="K126" s="2">
        <f>G126</f>
        <v>2000</v>
      </c>
      <c r="L126" s="2">
        <f>G126</f>
        <v>2000</v>
      </c>
      <c r="M126" s="101">
        <f t="shared" si="3"/>
        <v>0.52507219742714628</v>
      </c>
      <c r="N126" s="113"/>
      <c r="O126" s="9"/>
      <c r="P126" s="9"/>
      <c r="Q126" s="9"/>
      <c r="R126" s="9"/>
      <c r="S126" s="9"/>
      <c r="T126" s="9"/>
      <c r="U126" s="9"/>
      <c r="V126" s="9"/>
      <c r="W126" s="9"/>
      <c r="X126" s="1"/>
      <c r="Y126" s="1"/>
    </row>
    <row r="127" spans="1:25" ht="16" x14ac:dyDescent="0.4">
      <c r="A127" s="33">
        <v>123</v>
      </c>
      <c r="B127" s="96" t="s">
        <v>286</v>
      </c>
      <c r="C127" s="100" t="s">
        <v>44</v>
      </c>
      <c r="D127" s="86">
        <v>5695</v>
      </c>
      <c r="E127" s="81" t="s">
        <v>287</v>
      </c>
      <c r="F127" s="81">
        <v>7</v>
      </c>
      <c r="G127" s="82">
        <f>X4</f>
        <v>7500</v>
      </c>
      <c r="H127" s="83">
        <f>G127</f>
        <v>7500</v>
      </c>
      <c r="I127" s="2">
        <f>G127</f>
        <v>7500</v>
      </c>
      <c r="J127" s="85">
        <f t="shared" si="2"/>
        <v>1.3169446883230904</v>
      </c>
      <c r="K127" s="84">
        <v>5695</v>
      </c>
      <c r="L127" s="2">
        <v>5695</v>
      </c>
      <c r="M127" s="101">
        <f t="shared" si="3"/>
        <v>1</v>
      </c>
      <c r="N127" s="113"/>
      <c r="O127" s="9"/>
      <c r="P127" s="9"/>
      <c r="Q127" s="9"/>
      <c r="R127" s="9"/>
      <c r="S127" s="9"/>
      <c r="T127" s="9"/>
      <c r="U127" s="9"/>
      <c r="V127" s="9"/>
      <c r="W127" s="9"/>
      <c r="X127" s="1"/>
      <c r="Y127" s="1"/>
    </row>
    <row r="128" spans="1:25" ht="29" x14ac:dyDescent="0.4">
      <c r="A128" s="33">
        <v>124</v>
      </c>
      <c r="B128" s="96" t="s">
        <v>288</v>
      </c>
      <c r="C128" s="100" t="s">
        <v>41</v>
      </c>
      <c r="D128" s="86">
        <v>1173</v>
      </c>
      <c r="E128" s="81" t="s">
        <v>289</v>
      </c>
      <c r="F128" s="81">
        <v>3</v>
      </c>
      <c r="G128" s="82">
        <f>T3</f>
        <v>600</v>
      </c>
      <c r="H128" s="83">
        <v>600</v>
      </c>
      <c r="I128" s="84">
        <f>0.75*H128</f>
        <v>450</v>
      </c>
      <c r="J128" s="85">
        <f t="shared" si="2"/>
        <v>0.38363171355498721</v>
      </c>
      <c r="K128" s="2">
        <f>I128</f>
        <v>450</v>
      </c>
      <c r="L128" s="2">
        <f>I128</f>
        <v>450</v>
      </c>
      <c r="M128" s="101">
        <f t="shared" si="3"/>
        <v>0.38363171355498721</v>
      </c>
      <c r="N128" s="113"/>
      <c r="O128" s="9"/>
      <c r="P128" s="9"/>
      <c r="Q128" s="9"/>
      <c r="R128" s="9"/>
      <c r="S128" s="9"/>
      <c r="T128" s="9"/>
      <c r="U128" s="9"/>
      <c r="V128" s="9"/>
      <c r="W128" s="9"/>
      <c r="X128" s="1"/>
      <c r="Y128" s="1"/>
    </row>
    <row r="129" spans="1:25" ht="16" x14ac:dyDescent="0.4">
      <c r="A129" s="33">
        <v>125</v>
      </c>
      <c r="B129" s="96" t="s">
        <v>290</v>
      </c>
      <c r="C129" s="100" t="s">
        <v>44</v>
      </c>
      <c r="D129" s="86">
        <v>25042</v>
      </c>
      <c r="E129" s="81" t="s">
        <v>291</v>
      </c>
      <c r="F129" s="81">
        <v>4</v>
      </c>
      <c r="G129" s="82">
        <f>U6</f>
        <v>3000</v>
      </c>
      <c r="H129" s="83">
        <f>G129</f>
        <v>3000</v>
      </c>
      <c r="I129" s="2">
        <f>G129</f>
        <v>3000</v>
      </c>
      <c r="J129" s="85">
        <f t="shared" si="2"/>
        <v>0.11979873811995848</v>
      </c>
      <c r="K129" s="2">
        <f>G129</f>
        <v>3000</v>
      </c>
      <c r="L129" s="2">
        <f>G129</f>
        <v>3000</v>
      </c>
      <c r="M129" s="101">
        <f t="shared" si="3"/>
        <v>0.11979873811995848</v>
      </c>
      <c r="N129" s="113"/>
      <c r="O129" s="9"/>
      <c r="P129" s="9"/>
      <c r="Q129" s="9"/>
      <c r="R129" s="9"/>
      <c r="S129" s="9"/>
      <c r="T129" s="9"/>
      <c r="U129" s="9"/>
      <c r="V129" s="9"/>
      <c r="W129" s="9"/>
      <c r="X129" s="1"/>
      <c r="Y129" s="1"/>
    </row>
    <row r="130" spans="1:25" ht="16" x14ac:dyDescent="0.4">
      <c r="A130" s="33">
        <v>126</v>
      </c>
      <c r="B130" s="96" t="s">
        <v>292</v>
      </c>
      <c r="C130" s="100" t="s">
        <v>44</v>
      </c>
      <c r="D130" s="86">
        <v>36215</v>
      </c>
      <c r="E130" s="81" t="s">
        <v>293</v>
      </c>
      <c r="F130" s="81">
        <v>2</v>
      </c>
      <c r="G130" s="82">
        <f>S7</f>
        <v>1050</v>
      </c>
      <c r="H130" s="83">
        <v>1050</v>
      </c>
      <c r="I130" s="2">
        <v>1050</v>
      </c>
      <c r="J130" s="85">
        <f t="shared" si="2"/>
        <v>2.899351097611487E-2</v>
      </c>
      <c r="K130" s="2">
        <v>1050</v>
      </c>
      <c r="L130" s="2">
        <v>1050</v>
      </c>
      <c r="M130" s="101">
        <f t="shared" si="3"/>
        <v>2.899351097611487E-2</v>
      </c>
      <c r="N130" s="113"/>
      <c r="O130" s="9"/>
      <c r="P130" s="9"/>
      <c r="Q130" s="9"/>
      <c r="R130" s="9"/>
      <c r="S130" s="9"/>
      <c r="T130" s="9"/>
      <c r="U130" s="9"/>
      <c r="V130" s="9"/>
      <c r="W130" s="9"/>
      <c r="X130" s="1"/>
      <c r="Y130" s="1"/>
    </row>
    <row r="131" spans="1:25" ht="16" x14ac:dyDescent="0.4">
      <c r="A131" s="33">
        <v>127</v>
      </c>
      <c r="B131" s="96" t="s">
        <v>294</v>
      </c>
      <c r="C131" s="100" t="s">
        <v>44</v>
      </c>
      <c r="D131" s="86">
        <v>12150</v>
      </c>
      <c r="E131" s="81" t="s">
        <v>295</v>
      </c>
      <c r="F131" s="81">
        <v>7</v>
      </c>
      <c r="G131" s="82">
        <f>X5</f>
        <v>10000</v>
      </c>
      <c r="H131" s="83">
        <f>G131</f>
        <v>10000</v>
      </c>
      <c r="I131" s="2">
        <f>G131</f>
        <v>10000</v>
      </c>
      <c r="J131" s="85">
        <f t="shared" si="2"/>
        <v>0.82304526748971196</v>
      </c>
      <c r="K131" s="2">
        <f>G131</f>
        <v>10000</v>
      </c>
      <c r="L131" s="2">
        <f>G131</f>
        <v>10000</v>
      </c>
      <c r="M131" s="101">
        <f t="shared" si="3"/>
        <v>0.82304526748971196</v>
      </c>
      <c r="N131" s="113"/>
      <c r="O131" s="9"/>
      <c r="P131" s="9"/>
      <c r="Q131" s="9"/>
      <c r="R131" s="9"/>
      <c r="S131" s="9"/>
      <c r="T131" s="9"/>
      <c r="U131" s="9"/>
      <c r="V131" s="9"/>
      <c r="W131" s="9"/>
      <c r="X131" s="1"/>
      <c r="Y131" s="1"/>
    </row>
    <row r="132" spans="1:25" ht="16" x14ac:dyDescent="0.4">
      <c r="A132" s="33">
        <v>128</v>
      </c>
      <c r="B132" s="96" t="s">
        <v>296</v>
      </c>
      <c r="C132" s="100" t="s">
        <v>44</v>
      </c>
      <c r="D132" s="86">
        <v>82830</v>
      </c>
      <c r="E132" s="81" t="s">
        <v>297</v>
      </c>
      <c r="F132" s="81">
        <v>3</v>
      </c>
      <c r="G132" s="82">
        <f>T8</f>
        <v>3500</v>
      </c>
      <c r="H132" s="83">
        <f>G132</f>
        <v>3500</v>
      </c>
      <c r="I132" s="2">
        <f>G132</f>
        <v>3500</v>
      </c>
      <c r="J132" s="85">
        <f t="shared" si="2"/>
        <v>4.2255221538090061E-2</v>
      </c>
      <c r="K132" s="2">
        <f>G132</f>
        <v>3500</v>
      </c>
      <c r="L132" s="2">
        <f>G132</f>
        <v>3500</v>
      </c>
      <c r="M132" s="101">
        <f t="shared" si="3"/>
        <v>4.2255221538090061E-2</v>
      </c>
      <c r="N132" s="113"/>
      <c r="O132" s="9"/>
      <c r="P132" s="9"/>
      <c r="Q132" s="9"/>
      <c r="R132" s="9"/>
      <c r="S132" s="9"/>
      <c r="T132" s="9"/>
      <c r="U132" s="9"/>
      <c r="V132" s="9"/>
      <c r="W132" s="9"/>
      <c r="X132" s="1"/>
      <c r="Y132" s="1"/>
    </row>
    <row r="133" spans="1:25" ht="29" x14ac:dyDescent="0.4">
      <c r="A133" s="33">
        <v>129</v>
      </c>
      <c r="B133" s="96" t="s">
        <v>298</v>
      </c>
      <c r="C133" s="100" t="s">
        <v>41</v>
      </c>
      <c r="D133" s="81">
        <v>99</v>
      </c>
      <c r="E133" s="81" t="s">
        <v>249</v>
      </c>
      <c r="F133" s="81">
        <v>6</v>
      </c>
      <c r="G133" s="82">
        <f>W2</f>
        <v>750</v>
      </c>
      <c r="H133" s="83">
        <v>750</v>
      </c>
      <c r="I133" s="84">
        <f>0.75*H133</f>
        <v>562.5</v>
      </c>
      <c r="J133" s="85">
        <f t="shared" si="2"/>
        <v>5.6818181818181817</v>
      </c>
      <c r="K133" s="84">
        <v>99</v>
      </c>
      <c r="L133" s="2">
        <v>99</v>
      </c>
      <c r="M133" s="101">
        <f t="shared" si="3"/>
        <v>1</v>
      </c>
      <c r="N133" s="113"/>
      <c r="O133" s="9"/>
      <c r="P133" s="9"/>
      <c r="Q133" s="9"/>
      <c r="R133" s="9"/>
      <c r="S133" s="9"/>
      <c r="T133" s="9"/>
      <c r="U133" s="9"/>
      <c r="V133" s="9"/>
      <c r="W133" s="9"/>
      <c r="X133" s="1"/>
      <c r="Y133" s="1"/>
    </row>
    <row r="134" spans="1:25" ht="16" x14ac:dyDescent="0.4">
      <c r="A134" s="33">
        <v>130</v>
      </c>
      <c r="B134" s="96" t="s">
        <v>299</v>
      </c>
      <c r="C134" s="100" t="s">
        <v>44</v>
      </c>
      <c r="D134" s="81">
        <v>113</v>
      </c>
      <c r="E134" s="81" t="s">
        <v>300</v>
      </c>
      <c r="F134" s="81">
        <v>5</v>
      </c>
      <c r="G134" s="82">
        <f>V2</f>
        <v>600</v>
      </c>
      <c r="H134" s="83">
        <v>600</v>
      </c>
      <c r="I134" s="2">
        <v>600</v>
      </c>
      <c r="J134" s="85">
        <f t="shared" ref="J134:J157" si="4">(I134/D134)</f>
        <v>5.3097345132743365</v>
      </c>
      <c r="K134" s="84">
        <f>D134</f>
        <v>113</v>
      </c>
      <c r="L134" s="84">
        <v>170</v>
      </c>
      <c r="M134" s="101">
        <f t="shared" ref="M134:M157" si="5">(L134/D134)</f>
        <v>1.5044247787610618</v>
      </c>
      <c r="N134" s="113"/>
      <c r="O134" s="9"/>
      <c r="P134" s="9"/>
      <c r="Q134" s="9"/>
      <c r="R134" s="9"/>
      <c r="S134" s="9"/>
      <c r="T134" s="9"/>
      <c r="U134" s="9"/>
      <c r="V134" s="9"/>
      <c r="W134" s="9"/>
      <c r="X134" s="1"/>
      <c r="Y134" s="1"/>
    </row>
    <row r="135" spans="1:25" ht="43.5" x14ac:dyDescent="0.4">
      <c r="A135" s="33">
        <v>131</v>
      </c>
      <c r="B135" s="96" t="s">
        <v>301</v>
      </c>
      <c r="C135" s="100" t="s">
        <v>44</v>
      </c>
      <c r="D135" s="86">
        <v>1560</v>
      </c>
      <c r="E135" s="81" t="s">
        <v>302</v>
      </c>
      <c r="F135" s="81">
        <v>5</v>
      </c>
      <c r="G135" s="82">
        <f>V3</f>
        <v>1500</v>
      </c>
      <c r="H135" s="83">
        <f>G135</f>
        <v>1500</v>
      </c>
      <c r="I135" s="2">
        <f>G135</f>
        <v>1500</v>
      </c>
      <c r="J135" s="85">
        <f t="shared" si="4"/>
        <v>0.96153846153846156</v>
      </c>
      <c r="K135" s="171">
        <f>G135</f>
        <v>1500</v>
      </c>
      <c r="L135" s="2">
        <f>G135</f>
        <v>1500</v>
      </c>
      <c r="M135" s="101">
        <f t="shared" si="5"/>
        <v>0.96153846153846156</v>
      </c>
      <c r="N135" s="113"/>
      <c r="O135" s="9"/>
      <c r="P135" s="9"/>
      <c r="Q135" s="9"/>
      <c r="R135" s="9"/>
      <c r="S135" s="9"/>
      <c r="T135" s="9"/>
      <c r="U135" s="9"/>
      <c r="V135" s="9"/>
      <c r="W135" s="9"/>
      <c r="X135" s="1"/>
      <c r="Y135" s="1"/>
    </row>
    <row r="136" spans="1:25" ht="16" x14ac:dyDescent="0.4">
      <c r="A136" s="33">
        <v>132</v>
      </c>
      <c r="B136" s="97" t="s">
        <v>303</v>
      </c>
      <c r="C136" s="102" t="s">
        <v>44</v>
      </c>
      <c r="D136" s="90">
        <v>19167</v>
      </c>
      <c r="E136" s="89" t="s">
        <v>304</v>
      </c>
      <c r="F136" s="91">
        <v>2</v>
      </c>
      <c r="G136" s="92">
        <f>S5</f>
        <v>750</v>
      </c>
      <c r="H136" s="92">
        <f>G136</f>
        <v>750</v>
      </c>
      <c r="I136" s="3">
        <f>G136</f>
        <v>750</v>
      </c>
      <c r="J136" s="138">
        <f>G136/D136</f>
        <v>3.9129754265143216E-2</v>
      </c>
      <c r="K136" s="3">
        <f>G136</f>
        <v>750</v>
      </c>
      <c r="L136" s="3">
        <f>G136</f>
        <v>750</v>
      </c>
      <c r="M136" s="139">
        <f>J136</f>
        <v>3.9129754265143216E-2</v>
      </c>
      <c r="N136" s="140"/>
      <c r="O136" s="9"/>
      <c r="P136" s="9"/>
      <c r="Q136" s="9"/>
      <c r="R136" s="9"/>
      <c r="S136" s="9"/>
      <c r="T136" s="9"/>
      <c r="U136" s="9"/>
      <c r="V136" s="9"/>
      <c r="W136" s="9"/>
      <c r="X136" s="1"/>
      <c r="Y136" s="1"/>
    </row>
    <row r="137" spans="1:25" ht="16" x14ac:dyDescent="0.4">
      <c r="A137" s="33">
        <v>133</v>
      </c>
      <c r="B137" s="96" t="s">
        <v>305</v>
      </c>
      <c r="C137" s="100" t="s">
        <v>603</v>
      </c>
      <c r="D137" s="81">
        <v>212</v>
      </c>
      <c r="E137" s="81" t="s">
        <v>195</v>
      </c>
      <c r="F137" s="81">
        <v>4</v>
      </c>
      <c r="G137" s="82">
        <f>U2</f>
        <v>500</v>
      </c>
      <c r="H137" s="83">
        <v>500</v>
      </c>
      <c r="I137" s="171">
        <v>500</v>
      </c>
      <c r="J137" s="85">
        <f t="shared" si="4"/>
        <v>2.358490566037736</v>
      </c>
      <c r="K137" s="87">
        <f>D137</f>
        <v>212</v>
      </c>
      <c r="L137" s="2">
        <f>K137</f>
        <v>212</v>
      </c>
      <c r="M137" s="101">
        <f t="shared" si="5"/>
        <v>1</v>
      </c>
      <c r="N137" s="113"/>
      <c r="O137" s="9"/>
      <c r="P137" s="9"/>
      <c r="Q137" s="9"/>
      <c r="R137" s="9"/>
      <c r="S137" s="9"/>
      <c r="T137" s="9"/>
      <c r="U137" s="9"/>
      <c r="V137" s="9"/>
      <c r="W137" s="9"/>
      <c r="X137" s="1"/>
      <c r="Y137" s="1"/>
    </row>
    <row r="138" spans="1:25" ht="16" x14ac:dyDescent="0.4">
      <c r="A138" s="33">
        <v>134</v>
      </c>
      <c r="B138" s="96" t="s">
        <v>306</v>
      </c>
      <c r="C138" s="100" t="s">
        <v>44</v>
      </c>
      <c r="D138" s="86">
        <v>37672</v>
      </c>
      <c r="E138" s="81" t="s">
        <v>307</v>
      </c>
      <c r="F138" s="81">
        <v>8</v>
      </c>
      <c r="G138" s="82">
        <f>Y7</f>
        <v>30000</v>
      </c>
      <c r="H138" s="83">
        <v>30000</v>
      </c>
      <c r="I138" s="2">
        <v>30000</v>
      </c>
      <c r="J138" s="85">
        <f t="shared" si="4"/>
        <v>0.79634741983435975</v>
      </c>
      <c r="K138" s="88">
        <f>I138</f>
        <v>30000</v>
      </c>
      <c r="L138" s="2">
        <f>I138</f>
        <v>30000</v>
      </c>
      <c r="M138" s="101">
        <f t="shared" si="5"/>
        <v>0.79634741983435975</v>
      </c>
      <c r="N138" s="113"/>
      <c r="O138" s="9"/>
      <c r="P138" s="9"/>
      <c r="Q138" s="9"/>
      <c r="R138" s="9"/>
      <c r="S138" s="9"/>
      <c r="T138" s="9"/>
      <c r="U138" s="9"/>
      <c r="V138" s="9"/>
      <c r="W138" s="9"/>
      <c r="X138" s="1"/>
      <c r="Y138" s="1"/>
    </row>
    <row r="139" spans="1:25" ht="16" x14ac:dyDescent="0.4">
      <c r="A139" s="33">
        <v>135</v>
      </c>
      <c r="B139" s="96" t="s">
        <v>308</v>
      </c>
      <c r="C139" s="100" t="s">
        <v>44</v>
      </c>
      <c r="D139" s="86">
        <v>24184</v>
      </c>
      <c r="E139" s="81" t="s">
        <v>309</v>
      </c>
      <c r="F139" s="81">
        <v>8</v>
      </c>
      <c r="G139" s="82">
        <f>Y6</f>
        <v>20000</v>
      </c>
      <c r="H139" s="83">
        <v>20000</v>
      </c>
      <c r="I139" s="2">
        <v>20000</v>
      </c>
      <c r="J139" s="85">
        <f t="shared" si="4"/>
        <v>0.8269930532583526</v>
      </c>
      <c r="K139" s="88">
        <f>I139</f>
        <v>20000</v>
      </c>
      <c r="L139" s="2">
        <f>I139</f>
        <v>20000</v>
      </c>
      <c r="M139" s="101">
        <f t="shared" si="5"/>
        <v>0.8269930532583526</v>
      </c>
      <c r="N139" s="113"/>
      <c r="O139" s="9"/>
      <c r="P139" s="9"/>
      <c r="Q139" s="9"/>
      <c r="R139" s="9"/>
      <c r="S139" s="9"/>
      <c r="T139" s="9"/>
      <c r="U139" s="9"/>
      <c r="V139" s="9"/>
      <c r="W139" s="9"/>
      <c r="X139" s="1"/>
      <c r="Y139" s="1"/>
    </row>
    <row r="140" spans="1:25" ht="29" x14ac:dyDescent="0.4">
      <c r="A140" s="33">
        <v>136</v>
      </c>
      <c r="B140" s="96" t="s">
        <v>310</v>
      </c>
      <c r="C140" s="100" t="s">
        <v>44</v>
      </c>
      <c r="D140" s="81">
        <v>500</v>
      </c>
      <c r="E140" s="81" t="s">
        <v>311</v>
      </c>
      <c r="F140" s="81">
        <v>1</v>
      </c>
      <c r="G140" s="82">
        <f>R2</f>
        <v>200</v>
      </c>
      <c r="H140" s="83">
        <v>200</v>
      </c>
      <c r="I140" s="2">
        <v>200</v>
      </c>
      <c r="J140" s="85">
        <f t="shared" si="4"/>
        <v>0.4</v>
      </c>
      <c r="K140" s="2">
        <v>200</v>
      </c>
      <c r="L140" s="2">
        <v>200</v>
      </c>
      <c r="M140" s="101">
        <f t="shared" si="5"/>
        <v>0.4</v>
      </c>
      <c r="N140" s="113"/>
      <c r="O140" s="9"/>
      <c r="P140" s="9"/>
      <c r="Q140" s="9"/>
      <c r="R140" s="9"/>
      <c r="S140" s="9"/>
      <c r="T140" s="9"/>
      <c r="U140" s="9"/>
      <c r="V140" s="9"/>
      <c r="W140" s="9"/>
      <c r="X140" s="1"/>
      <c r="Y140" s="1"/>
    </row>
    <row r="141" spans="1:25" ht="16" x14ac:dyDescent="0.4">
      <c r="A141" s="33">
        <v>137</v>
      </c>
      <c r="B141" s="96" t="s">
        <v>312</v>
      </c>
      <c r="C141" s="100" t="s">
        <v>44</v>
      </c>
      <c r="D141" s="86">
        <v>12418</v>
      </c>
      <c r="E141" s="81" t="s">
        <v>313</v>
      </c>
      <c r="F141" s="81">
        <v>7</v>
      </c>
      <c r="G141" s="82">
        <f>X5</f>
        <v>10000</v>
      </c>
      <c r="H141" s="83">
        <f>G141</f>
        <v>10000</v>
      </c>
      <c r="I141" s="2">
        <f>G141</f>
        <v>10000</v>
      </c>
      <c r="J141" s="85">
        <f t="shared" si="4"/>
        <v>0.80528265421162826</v>
      </c>
      <c r="K141" s="2">
        <f>G141</f>
        <v>10000</v>
      </c>
      <c r="L141" s="2">
        <f>G141</f>
        <v>10000</v>
      </c>
      <c r="M141" s="101">
        <f t="shared" si="5"/>
        <v>0.80528265421162826</v>
      </c>
      <c r="N141" s="113"/>
      <c r="O141" s="9"/>
      <c r="P141" s="9"/>
      <c r="Q141" s="9"/>
      <c r="R141" s="9"/>
      <c r="S141" s="9"/>
      <c r="T141" s="9"/>
      <c r="U141" s="9"/>
      <c r="V141" s="9"/>
      <c r="W141" s="9"/>
      <c r="X141" s="1"/>
      <c r="Y141" s="1"/>
    </row>
    <row r="142" spans="1:25" ht="16" x14ac:dyDescent="0.4">
      <c r="A142" s="33">
        <v>138</v>
      </c>
      <c r="B142" s="96" t="s">
        <v>314</v>
      </c>
      <c r="C142" s="100" t="s">
        <v>44</v>
      </c>
      <c r="D142" s="86">
        <v>143601</v>
      </c>
      <c r="E142" s="81" t="s">
        <v>315</v>
      </c>
      <c r="F142" s="81">
        <v>3</v>
      </c>
      <c r="G142" s="82">
        <f>T9</f>
        <v>5000</v>
      </c>
      <c r="H142" s="83">
        <f>G142</f>
        <v>5000</v>
      </c>
      <c r="I142" s="2">
        <f>G142</f>
        <v>5000</v>
      </c>
      <c r="J142" s="85">
        <f t="shared" si="4"/>
        <v>3.4818699034129291E-2</v>
      </c>
      <c r="K142" s="2">
        <f>I142</f>
        <v>5000</v>
      </c>
      <c r="L142" s="2">
        <f>G142</f>
        <v>5000</v>
      </c>
      <c r="M142" s="101">
        <f t="shared" si="5"/>
        <v>3.4818699034129291E-2</v>
      </c>
      <c r="N142" s="113"/>
      <c r="O142" s="9"/>
      <c r="P142" s="9"/>
      <c r="Q142" s="9"/>
      <c r="R142" s="9"/>
      <c r="S142" s="9"/>
      <c r="T142" s="9"/>
      <c r="U142" s="9"/>
      <c r="V142" s="9"/>
      <c r="W142" s="9"/>
      <c r="X142" s="1"/>
      <c r="Y142" s="1"/>
    </row>
    <row r="143" spans="1:25" ht="16" x14ac:dyDescent="0.4">
      <c r="A143" s="33">
        <v>139</v>
      </c>
      <c r="B143" s="96" t="s">
        <v>316</v>
      </c>
      <c r="C143" s="100" t="s">
        <v>44</v>
      </c>
      <c r="D143" s="86">
        <v>47375</v>
      </c>
      <c r="E143" s="81" t="s">
        <v>317</v>
      </c>
      <c r="F143" s="81">
        <v>5</v>
      </c>
      <c r="G143" s="82">
        <f>V7</f>
        <v>10000</v>
      </c>
      <c r="H143" s="83">
        <f>G143</f>
        <v>10000</v>
      </c>
      <c r="I143" s="2">
        <f>G143</f>
        <v>10000</v>
      </c>
      <c r="J143" s="85">
        <f t="shared" si="4"/>
        <v>0.21108179419525067</v>
      </c>
      <c r="K143" s="2">
        <f>G143</f>
        <v>10000</v>
      </c>
      <c r="L143" s="2">
        <f>G143</f>
        <v>10000</v>
      </c>
      <c r="M143" s="101">
        <f t="shared" si="5"/>
        <v>0.21108179419525067</v>
      </c>
      <c r="N143" s="113"/>
      <c r="O143" s="9"/>
      <c r="P143" s="9"/>
      <c r="Q143" s="9"/>
      <c r="R143" s="9"/>
      <c r="S143" s="9"/>
      <c r="T143" s="9"/>
      <c r="U143" s="9"/>
      <c r="V143" s="9"/>
      <c r="W143" s="9"/>
      <c r="X143" s="1"/>
      <c r="Y143" s="1"/>
    </row>
    <row r="144" spans="1:25" ht="16" x14ac:dyDescent="0.4">
      <c r="A144" s="33">
        <v>140</v>
      </c>
      <c r="B144" s="96" t="s">
        <v>318</v>
      </c>
      <c r="C144" s="100" t="s">
        <v>44</v>
      </c>
      <c r="D144" s="86">
        <v>1988</v>
      </c>
      <c r="E144" s="81" t="s">
        <v>319</v>
      </c>
      <c r="F144" s="81">
        <v>2</v>
      </c>
      <c r="G144" s="82">
        <f>S3</f>
        <v>450</v>
      </c>
      <c r="H144" s="83">
        <v>450</v>
      </c>
      <c r="I144" s="2">
        <v>450</v>
      </c>
      <c r="J144" s="85">
        <f t="shared" si="4"/>
        <v>0.22635814889336017</v>
      </c>
      <c r="K144" s="2">
        <v>450</v>
      </c>
      <c r="L144" s="2">
        <v>450</v>
      </c>
      <c r="M144" s="101">
        <f t="shared" si="5"/>
        <v>0.22635814889336017</v>
      </c>
      <c r="N144" s="113"/>
      <c r="O144" s="9"/>
      <c r="P144" s="9"/>
      <c r="Q144" s="9"/>
      <c r="R144" s="9"/>
      <c r="S144" s="9"/>
      <c r="T144" s="9"/>
      <c r="U144" s="9"/>
      <c r="V144" s="9"/>
      <c r="W144" s="9"/>
      <c r="X144" s="1"/>
      <c r="Y144" s="1"/>
    </row>
    <row r="145" spans="1:25" ht="16" x14ac:dyDescent="0.4">
      <c r="A145" s="33">
        <v>141</v>
      </c>
      <c r="B145" s="96" t="s">
        <v>320</v>
      </c>
      <c r="C145" s="100" t="s">
        <v>41</v>
      </c>
      <c r="D145" s="86">
        <v>2238</v>
      </c>
      <c r="E145" s="81" t="s">
        <v>321</v>
      </c>
      <c r="F145" s="81">
        <v>4</v>
      </c>
      <c r="G145" s="82">
        <f>U3</f>
        <v>1000</v>
      </c>
      <c r="H145" s="83">
        <v>1000</v>
      </c>
      <c r="I145" s="84">
        <f>0.75*H145</f>
        <v>750</v>
      </c>
      <c r="J145" s="85">
        <f t="shared" si="4"/>
        <v>0.33512064343163539</v>
      </c>
      <c r="K145" s="2">
        <f>I145</f>
        <v>750</v>
      </c>
      <c r="L145" s="2">
        <f>I145</f>
        <v>750</v>
      </c>
      <c r="M145" s="101">
        <f t="shared" si="5"/>
        <v>0.33512064343163539</v>
      </c>
      <c r="N145" s="113"/>
      <c r="O145" s="9"/>
      <c r="P145" s="9"/>
      <c r="Q145" s="9"/>
      <c r="R145" s="9"/>
      <c r="S145" s="9"/>
      <c r="T145" s="9"/>
      <c r="U145" s="9"/>
      <c r="V145" s="9"/>
      <c r="W145" s="9"/>
      <c r="X145" s="1"/>
      <c r="Y145" s="1"/>
    </row>
    <row r="146" spans="1:25" ht="29" x14ac:dyDescent="0.4">
      <c r="A146" s="33">
        <v>142</v>
      </c>
      <c r="B146" s="96" t="s">
        <v>322</v>
      </c>
      <c r="C146" s="100" t="s">
        <v>44</v>
      </c>
      <c r="D146" s="86">
        <v>2420</v>
      </c>
      <c r="E146" s="81" t="s">
        <v>323</v>
      </c>
      <c r="F146" s="81">
        <v>6</v>
      </c>
      <c r="G146" s="82">
        <f>W3</f>
        <v>2000</v>
      </c>
      <c r="H146" s="83">
        <f>G146</f>
        <v>2000</v>
      </c>
      <c r="I146" s="2">
        <f>G146</f>
        <v>2000</v>
      </c>
      <c r="J146" s="85">
        <f t="shared" si="4"/>
        <v>0.82644628099173556</v>
      </c>
      <c r="K146" s="171">
        <f>G146</f>
        <v>2000</v>
      </c>
      <c r="L146" s="2">
        <f>G146</f>
        <v>2000</v>
      </c>
      <c r="M146" s="101">
        <f t="shared" si="5"/>
        <v>0.82644628099173556</v>
      </c>
      <c r="N146" s="113"/>
      <c r="O146" s="9"/>
      <c r="P146" s="9"/>
      <c r="Q146" s="9"/>
      <c r="R146" s="9"/>
      <c r="S146" s="9"/>
      <c r="T146" s="9"/>
      <c r="U146" s="9"/>
      <c r="V146" s="9"/>
      <c r="W146" s="9"/>
      <c r="X146" s="1"/>
      <c r="Y146" s="1"/>
    </row>
    <row r="147" spans="1:25" ht="16" x14ac:dyDescent="0.4">
      <c r="A147" s="33">
        <v>143</v>
      </c>
      <c r="B147" s="96" t="s">
        <v>324</v>
      </c>
      <c r="C147" s="100" t="s">
        <v>44</v>
      </c>
      <c r="D147" s="86">
        <v>12421</v>
      </c>
      <c r="E147" s="81" t="s">
        <v>325</v>
      </c>
      <c r="F147" s="81">
        <v>3</v>
      </c>
      <c r="G147" s="82">
        <f>T5</f>
        <v>1000</v>
      </c>
      <c r="H147" s="83">
        <f>G147</f>
        <v>1000</v>
      </c>
      <c r="I147" s="2">
        <f>G147</f>
        <v>1000</v>
      </c>
      <c r="J147" s="85">
        <f t="shared" si="4"/>
        <v>8.0508815715320828E-2</v>
      </c>
      <c r="K147" s="2">
        <f>G147</f>
        <v>1000</v>
      </c>
      <c r="L147" s="2">
        <f>G147</f>
        <v>1000</v>
      </c>
      <c r="M147" s="101">
        <f t="shared" si="5"/>
        <v>8.0508815715320828E-2</v>
      </c>
      <c r="N147" s="113"/>
      <c r="O147" s="9"/>
      <c r="P147" s="9"/>
      <c r="Q147" s="9"/>
      <c r="R147" s="9"/>
      <c r="S147" s="9"/>
      <c r="T147" s="9"/>
      <c r="U147" s="9"/>
      <c r="V147" s="9"/>
      <c r="W147" s="9"/>
      <c r="X147" s="1"/>
      <c r="Y147" s="1"/>
    </row>
    <row r="148" spans="1:25" ht="16" x14ac:dyDescent="0.4">
      <c r="A148" s="33">
        <v>144</v>
      </c>
      <c r="B148" s="96" t="s">
        <v>326</v>
      </c>
      <c r="C148" s="100" t="s">
        <v>44</v>
      </c>
      <c r="D148" s="86">
        <v>6000</v>
      </c>
      <c r="E148" s="81" t="s">
        <v>327</v>
      </c>
      <c r="F148" s="81">
        <v>5</v>
      </c>
      <c r="G148" s="82">
        <f>V4</f>
        <v>2500</v>
      </c>
      <c r="H148" s="83">
        <f>G148</f>
        <v>2500</v>
      </c>
      <c r="I148" s="2">
        <f>G148</f>
        <v>2500</v>
      </c>
      <c r="J148" s="85">
        <f t="shared" si="4"/>
        <v>0.41666666666666669</v>
      </c>
      <c r="K148" s="2">
        <f>G148</f>
        <v>2500</v>
      </c>
      <c r="L148" s="2">
        <f>G148</f>
        <v>2500</v>
      </c>
      <c r="M148" s="101">
        <f t="shared" si="5"/>
        <v>0.41666666666666669</v>
      </c>
      <c r="N148" s="113"/>
      <c r="O148" s="9"/>
      <c r="P148" s="9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6" x14ac:dyDescent="0.4">
      <c r="A149" s="33">
        <v>145</v>
      </c>
      <c r="B149" s="96" t="s">
        <v>328</v>
      </c>
      <c r="C149" s="100" t="s">
        <v>44</v>
      </c>
      <c r="D149" s="86">
        <v>521567</v>
      </c>
      <c r="E149" s="81" t="s">
        <v>275</v>
      </c>
      <c r="F149" s="81">
        <v>2</v>
      </c>
      <c r="G149" s="82">
        <f>S11</f>
        <v>10000</v>
      </c>
      <c r="H149" s="94">
        <f>S9</f>
        <v>2500</v>
      </c>
      <c r="I149" s="2">
        <f>H149</f>
        <v>2500</v>
      </c>
      <c r="J149" s="85">
        <f t="shared" si="4"/>
        <v>4.793248039082227E-3</v>
      </c>
      <c r="K149" s="84">
        <f>(0.01*D149)</f>
        <v>5215.67</v>
      </c>
      <c r="L149" s="2">
        <v>5216</v>
      </c>
      <c r="M149" s="101">
        <f t="shared" si="5"/>
        <v>1.0000632708741158E-2</v>
      </c>
      <c r="N149" s="113"/>
      <c r="O149" s="9"/>
      <c r="P149" s="9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6" x14ac:dyDescent="0.4">
      <c r="A150" s="33">
        <v>146</v>
      </c>
      <c r="B150" s="96" t="s">
        <v>329</v>
      </c>
      <c r="C150" s="100" t="s">
        <v>44</v>
      </c>
      <c r="D150" s="81">
        <v>241</v>
      </c>
      <c r="E150" s="81" t="s">
        <v>225</v>
      </c>
      <c r="F150" s="81">
        <v>3</v>
      </c>
      <c r="G150" s="82">
        <f>T2</f>
        <v>400</v>
      </c>
      <c r="H150" s="82">
        <v>400</v>
      </c>
      <c r="I150" s="2">
        <v>400</v>
      </c>
      <c r="J150" s="85">
        <f t="shared" si="4"/>
        <v>1.6597510373443984</v>
      </c>
      <c r="K150" s="84">
        <v>241</v>
      </c>
      <c r="L150" s="2">
        <v>241</v>
      </c>
      <c r="M150" s="101">
        <f t="shared" si="5"/>
        <v>1</v>
      </c>
      <c r="N150" s="113"/>
      <c r="O150" s="9"/>
      <c r="P150" s="9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9" x14ac:dyDescent="0.4">
      <c r="A151" s="33">
        <v>147</v>
      </c>
      <c r="B151" s="96" t="s">
        <v>330</v>
      </c>
      <c r="C151" s="100" t="s">
        <v>44</v>
      </c>
      <c r="D151" s="86">
        <v>2347</v>
      </c>
      <c r="E151" s="81" t="s">
        <v>331</v>
      </c>
      <c r="F151" s="81">
        <v>7</v>
      </c>
      <c r="G151" s="82">
        <f>X3</f>
        <v>2500</v>
      </c>
      <c r="H151" s="82">
        <f>G151</f>
        <v>2500</v>
      </c>
      <c r="I151" s="2">
        <f>G151</f>
        <v>2500</v>
      </c>
      <c r="J151" s="85">
        <f t="shared" si="4"/>
        <v>1.0651896037494675</v>
      </c>
      <c r="K151" s="84">
        <v>2347</v>
      </c>
      <c r="L151" s="2">
        <v>2347</v>
      </c>
      <c r="M151" s="101">
        <f t="shared" si="5"/>
        <v>1</v>
      </c>
      <c r="N151" s="113"/>
      <c r="O151" s="9"/>
      <c r="P151" s="9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9" x14ac:dyDescent="0.4">
      <c r="A152" s="33">
        <v>148</v>
      </c>
      <c r="B152" s="96" t="s">
        <v>332</v>
      </c>
      <c r="C152" s="100" t="s">
        <v>44</v>
      </c>
      <c r="D152" s="86">
        <v>377992</v>
      </c>
      <c r="E152" s="81" t="s">
        <v>333</v>
      </c>
      <c r="F152" s="81">
        <v>7</v>
      </c>
      <c r="G152" s="82">
        <f>X10</f>
        <v>125000</v>
      </c>
      <c r="H152" s="82">
        <f>G152</f>
        <v>125000</v>
      </c>
      <c r="I152" s="2">
        <f>G152</f>
        <v>125000</v>
      </c>
      <c r="J152" s="85">
        <f t="shared" si="4"/>
        <v>0.33069482952020146</v>
      </c>
      <c r="K152" s="2">
        <f>G152</f>
        <v>125000</v>
      </c>
      <c r="L152" s="2">
        <f>G152</f>
        <v>125000</v>
      </c>
      <c r="M152" s="101">
        <f t="shared" si="5"/>
        <v>0.33069482952020146</v>
      </c>
      <c r="N152" s="113"/>
      <c r="O152" s="9"/>
      <c r="P152" s="9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9" x14ac:dyDescent="0.4">
      <c r="A153" s="33">
        <v>149</v>
      </c>
      <c r="B153" s="96" t="s">
        <v>334</v>
      </c>
      <c r="C153" s="100" t="s">
        <v>44</v>
      </c>
      <c r="D153" s="86">
        <v>1789991</v>
      </c>
      <c r="E153" s="81" t="s">
        <v>335</v>
      </c>
      <c r="F153" s="81">
        <v>8</v>
      </c>
      <c r="G153" s="82">
        <f>Y11+(Y12*7)</f>
        <v>975000</v>
      </c>
      <c r="H153" s="94">
        <f>Y11+(Y12*5)</f>
        <v>825000</v>
      </c>
      <c r="I153" s="2">
        <f>H153</f>
        <v>825000</v>
      </c>
      <c r="J153" s="85">
        <f t="shared" si="4"/>
        <v>0.46089617210365863</v>
      </c>
      <c r="K153" s="2">
        <f>H153</f>
        <v>825000</v>
      </c>
      <c r="L153" s="2">
        <f>H153</f>
        <v>825000</v>
      </c>
      <c r="M153" s="101">
        <f>L153/D153</f>
        <v>0.46089617210365863</v>
      </c>
      <c r="N153" s="113"/>
      <c r="O153" s="9"/>
      <c r="P153" s="9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6" x14ac:dyDescent="0.4">
      <c r="A154" s="33">
        <v>150</v>
      </c>
      <c r="B154" s="96" t="s">
        <v>336</v>
      </c>
      <c r="C154" s="100" t="s">
        <v>44</v>
      </c>
      <c r="D154" s="81">
        <v>301</v>
      </c>
      <c r="E154" s="81" t="s">
        <v>337</v>
      </c>
      <c r="F154" s="81">
        <v>3</v>
      </c>
      <c r="G154" s="82">
        <f>T2</f>
        <v>400</v>
      </c>
      <c r="H154" s="83">
        <v>400</v>
      </c>
      <c r="I154" s="2">
        <v>400</v>
      </c>
      <c r="J154" s="85">
        <f t="shared" si="4"/>
        <v>1.3289036544850499</v>
      </c>
      <c r="K154" s="84">
        <v>301</v>
      </c>
      <c r="L154" s="2">
        <v>301</v>
      </c>
      <c r="M154" s="101">
        <f t="shared" si="5"/>
        <v>1</v>
      </c>
      <c r="N154" s="113"/>
      <c r="O154" s="9"/>
      <c r="P154" s="9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6" x14ac:dyDescent="0.4">
      <c r="A155" s="33">
        <v>151</v>
      </c>
      <c r="B155" s="96" t="s">
        <v>338</v>
      </c>
      <c r="C155" s="100" t="s">
        <v>44</v>
      </c>
      <c r="D155" s="86">
        <v>2978</v>
      </c>
      <c r="E155" s="81" t="s">
        <v>339</v>
      </c>
      <c r="F155" s="81">
        <v>2</v>
      </c>
      <c r="G155" s="82">
        <f>S3</f>
        <v>450</v>
      </c>
      <c r="H155" s="83">
        <v>450</v>
      </c>
      <c r="I155" s="2">
        <v>450</v>
      </c>
      <c r="J155" s="85">
        <f t="shared" si="4"/>
        <v>0.15110812625923439</v>
      </c>
      <c r="K155" s="2">
        <v>450</v>
      </c>
      <c r="L155" s="2">
        <v>450</v>
      </c>
      <c r="M155" s="101">
        <f t="shared" si="5"/>
        <v>0.15110812625923439</v>
      </c>
      <c r="N155" s="113"/>
      <c r="O155" s="9"/>
      <c r="P155" s="9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6" x14ac:dyDescent="0.4">
      <c r="A156" s="33">
        <v>152</v>
      </c>
      <c r="B156" s="96" t="s">
        <v>340</v>
      </c>
      <c r="C156" s="100" t="s">
        <v>44</v>
      </c>
      <c r="D156" s="86">
        <v>204881</v>
      </c>
      <c r="E156" s="81" t="s">
        <v>341</v>
      </c>
      <c r="F156" s="81">
        <v>3</v>
      </c>
      <c r="G156" s="82">
        <f>T9</f>
        <v>5000</v>
      </c>
      <c r="H156" s="83">
        <f>G156</f>
        <v>5000</v>
      </c>
      <c r="I156" s="2">
        <f>G156</f>
        <v>5000</v>
      </c>
      <c r="J156" s="85">
        <f t="shared" si="4"/>
        <v>2.4404410365041169E-2</v>
      </c>
      <c r="K156" s="171">
        <f>G156</f>
        <v>5000</v>
      </c>
      <c r="L156" s="2">
        <f>G156</f>
        <v>5000</v>
      </c>
      <c r="M156" s="101">
        <f t="shared" si="5"/>
        <v>2.4404410365041169E-2</v>
      </c>
      <c r="N156" s="113"/>
      <c r="O156" s="9"/>
      <c r="P156" s="9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6" x14ac:dyDescent="0.4">
      <c r="A157" s="35">
        <v>153</v>
      </c>
      <c r="B157" s="99" t="s">
        <v>342</v>
      </c>
      <c r="C157" s="103" t="s">
        <v>44</v>
      </c>
      <c r="D157" s="104">
        <v>42588</v>
      </c>
      <c r="E157" s="105" t="s">
        <v>343</v>
      </c>
      <c r="F157" s="105">
        <v>3</v>
      </c>
      <c r="G157" s="106">
        <f>T7</f>
        <v>2000</v>
      </c>
      <c r="H157" s="107">
        <f>G157</f>
        <v>2000</v>
      </c>
      <c r="I157" s="108">
        <f>G157</f>
        <v>2000</v>
      </c>
      <c r="J157" s="109">
        <f t="shared" si="4"/>
        <v>4.6961585423123883E-2</v>
      </c>
      <c r="K157" s="108">
        <f>G157</f>
        <v>2000</v>
      </c>
      <c r="L157" s="108">
        <f>G157</f>
        <v>2000</v>
      </c>
      <c r="M157" s="110">
        <f t="shared" si="5"/>
        <v>4.6961585423123883E-2</v>
      </c>
      <c r="N157" s="113"/>
      <c r="O157" s="9"/>
      <c r="P157" s="9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6" x14ac:dyDescent="0.4">
      <c r="A158" s="23"/>
      <c r="B158" s="24"/>
      <c r="C158" s="24"/>
      <c r="D158" s="24"/>
      <c r="E158" s="24"/>
      <c r="F158" s="24"/>
      <c r="G158" s="24"/>
      <c r="H158" s="24"/>
      <c r="I158" s="23"/>
      <c r="J158" s="9"/>
      <c r="K158" s="23"/>
      <c r="L158" s="23"/>
      <c r="M158" s="9"/>
      <c r="N158" s="9"/>
      <c r="O158" s="9"/>
      <c r="P158" s="9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6" x14ac:dyDescent="0.4">
      <c r="A159" s="38"/>
      <c r="B159" s="39" t="s">
        <v>344</v>
      </c>
      <c r="C159" s="39"/>
      <c r="D159" s="40">
        <f>SUM(D5:D157)</f>
        <v>10877145</v>
      </c>
      <c r="E159" s="39"/>
      <c r="F159" s="39"/>
      <c r="G159" s="41">
        <f>SUM(G5:G157)</f>
        <v>1977300</v>
      </c>
      <c r="H159" s="41">
        <f t="shared" ref="H159:I159" si="6">SUM(H5:H157)</f>
        <v>1717300</v>
      </c>
      <c r="I159" s="41">
        <f t="shared" si="6"/>
        <v>1717662.5</v>
      </c>
      <c r="J159" s="39"/>
      <c r="K159" s="41">
        <f>SUM(K5:K157)</f>
        <v>1685583.7400000002</v>
      </c>
      <c r="L159" s="288">
        <f>SUM(L5:L157)</f>
        <v>1686748</v>
      </c>
      <c r="M159" s="42"/>
      <c r="N159" s="9"/>
      <c r="O159" s="9"/>
      <c r="P159" s="9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6" x14ac:dyDescent="0.4">
      <c r="A160" s="1"/>
      <c r="B160" s="25" t="s">
        <v>345</v>
      </c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294"/>
      <c r="Q160" s="294"/>
      <c r="R160" s="1"/>
      <c r="S160" s="1"/>
      <c r="T160" s="1"/>
      <c r="U160" s="1"/>
      <c r="V160" s="1"/>
      <c r="W160" s="1"/>
      <c r="X160" s="1"/>
      <c r="Y160" s="1"/>
    </row>
    <row r="161" ht="16" x14ac:dyDescent="0.4"/>
  </sheetData>
  <autoFilter ref="A1:Y157" xr:uid="{4D7CEDDF-A522-E64B-A0BB-4361AA439209}"/>
  <mergeCells count="1">
    <mergeCell ref="P160:Q160"/>
  </mergeCells>
  <pageMargins left="0.7" right="0.7" top="0.75" bottom="0.75" header="0.3" footer="0.3"/>
  <ignoredErrors>
    <ignoredError sqref="J106" formula="1"/>
  </ignoredErrors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3158C-5EC6-AD4B-9111-5A9BAF03C894}">
  <sheetPr>
    <tabColor rgb="FF50B6B7"/>
  </sheetPr>
  <dimension ref="A1:L14"/>
  <sheetViews>
    <sheetView workbookViewId="0">
      <selection activeCell="K3" sqref="K3:L3"/>
    </sheetView>
  </sheetViews>
  <sheetFormatPr defaultColWidth="11" defaultRowHeight="16" x14ac:dyDescent="0.4"/>
  <cols>
    <col min="2" max="2" width="21.5" customWidth="1"/>
    <col min="3" max="3" width="16.58203125" customWidth="1"/>
    <col min="4" max="4" width="13" customWidth="1"/>
    <col min="5" max="5" width="13.08203125" customWidth="1"/>
    <col min="6" max="6" width="12.83203125" customWidth="1"/>
    <col min="7" max="7" width="13.83203125" customWidth="1"/>
    <col min="8" max="8" width="13.25" customWidth="1"/>
    <col min="9" max="9" width="14.58203125" customWidth="1"/>
    <col min="10" max="10" width="12.58203125" customWidth="1"/>
    <col min="11" max="11" width="49.5" customWidth="1"/>
  </cols>
  <sheetData>
    <row r="1" spans="1:12" ht="16.5" thickBot="1" x14ac:dyDescent="0.45"/>
    <row r="2" spans="1:12" x14ac:dyDescent="0.4">
      <c r="A2" s="296"/>
      <c r="B2" s="296"/>
      <c r="C2" s="244" t="s">
        <v>604</v>
      </c>
      <c r="D2" s="245" t="s">
        <v>605</v>
      </c>
      <c r="E2" s="245" t="s">
        <v>606</v>
      </c>
      <c r="F2" s="245" t="s">
        <v>607</v>
      </c>
      <c r="G2" s="245" t="s">
        <v>608</v>
      </c>
      <c r="H2" s="245" t="s">
        <v>609</v>
      </c>
      <c r="I2" s="245" t="s">
        <v>610</v>
      </c>
      <c r="J2" s="246" t="s">
        <v>611</v>
      </c>
    </row>
    <row r="3" spans="1:12" ht="29.5" x14ac:dyDescent="0.4">
      <c r="A3" s="251"/>
      <c r="B3" s="242" t="s">
        <v>587</v>
      </c>
      <c r="C3" s="243">
        <v>1</v>
      </c>
      <c r="D3" s="243">
        <v>2</v>
      </c>
      <c r="E3" s="243">
        <v>3</v>
      </c>
      <c r="F3" s="243">
        <v>4</v>
      </c>
      <c r="G3" s="243">
        <v>5</v>
      </c>
      <c r="H3" s="243">
        <v>6</v>
      </c>
      <c r="I3" s="243">
        <v>7</v>
      </c>
      <c r="J3" s="291">
        <v>8</v>
      </c>
      <c r="K3" s="289" t="s">
        <v>625</v>
      </c>
      <c r="L3" s="290" t="s">
        <v>588</v>
      </c>
    </row>
    <row r="4" spans="1:12" x14ac:dyDescent="0.4">
      <c r="A4" s="247">
        <v>1</v>
      </c>
      <c r="B4" s="248" t="s">
        <v>589</v>
      </c>
      <c r="C4" s="19">
        <v>200</v>
      </c>
      <c r="D4" s="8">
        <v>300</v>
      </c>
      <c r="E4" s="19">
        <v>400</v>
      </c>
      <c r="F4" s="8">
        <v>500</v>
      </c>
      <c r="G4" s="19">
        <v>600</v>
      </c>
      <c r="H4" s="8">
        <v>750</v>
      </c>
      <c r="I4" s="19">
        <v>850</v>
      </c>
      <c r="J4" s="43">
        <v>1000</v>
      </c>
    </row>
    <row r="5" spans="1:12" x14ac:dyDescent="0.4">
      <c r="A5" s="247">
        <v>2</v>
      </c>
      <c r="B5" s="248" t="s">
        <v>591</v>
      </c>
      <c r="C5" s="19">
        <v>300</v>
      </c>
      <c r="D5" s="8">
        <v>450</v>
      </c>
      <c r="E5" s="19">
        <v>600</v>
      </c>
      <c r="F5" s="8">
        <v>1000</v>
      </c>
      <c r="G5" s="19">
        <v>1500</v>
      </c>
      <c r="H5" s="8">
        <v>2000</v>
      </c>
      <c r="I5" s="19">
        <v>2500</v>
      </c>
      <c r="J5" s="43">
        <v>5000</v>
      </c>
    </row>
    <row r="6" spans="1:12" x14ac:dyDescent="0.4">
      <c r="A6" s="247">
        <v>3</v>
      </c>
      <c r="B6" s="248" t="s">
        <v>593</v>
      </c>
      <c r="C6" s="19">
        <v>400</v>
      </c>
      <c r="D6" s="8">
        <v>600</v>
      </c>
      <c r="E6" s="19">
        <v>800</v>
      </c>
      <c r="F6" s="8">
        <v>1500</v>
      </c>
      <c r="G6" s="19">
        <v>2500</v>
      </c>
      <c r="H6" s="8">
        <v>5000</v>
      </c>
      <c r="I6" s="19">
        <v>7500</v>
      </c>
      <c r="J6" s="43">
        <v>10000</v>
      </c>
    </row>
    <row r="7" spans="1:12" x14ac:dyDescent="0.4">
      <c r="A7" s="247">
        <v>4</v>
      </c>
      <c r="B7" s="248" t="s">
        <v>594</v>
      </c>
      <c r="C7" s="19">
        <v>500</v>
      </c>
      <c r="D7" s="8">
        <v>750</v>
      </c>
      <c r="E7" s="19">
        <v>1000</v>
      </c>
      <c r="F7" s="8">
        <v>2000</v>
      </c>
      <c r="G7" s="19">
        <v>5000</v>
      </c>
      <c r="H7" s="8">
        <v>7500</v>
      </c>
      <c r="I7" s="19">
        <v>10000</v>
      </c>
      <c r="J7" s="43">
        <v>15000</v>
      </c>
    </row>
    <row r="8" spans="1:12" x14ac:dyDescent="0.4">
      <c r="A8" s="247">
        <v>5</v>
      </c>
      <c r="B8" s="248" t="s">
        <v>595</v>
      </c>
      <c r="C8" s="19">
        <v>600</v>
      </c>
      <c r="D8" s="8">
        <v>900</v>
      </c>
      <c r="E8" s="19">
        <v>1500</v>
      </c>
      <c r="F8" s="8">
        <v>3000</v>
      </c>
      <c r="G8" s="19">
        <v>7500</v>
      </c>
      <c r="H8" s="8">
        <v>10000</v>
      </c>
      <c r="I8" s="19">
        <v>15000</v>
      </c>
      <c r="J8" s="43">
        <v>20000</v>
      </c>
    </row>
    <row r="9" spans="1:12" x14ac:dyDescent="0.4">
      <c r="A9" s="247">
        <v>6</v>
      </c>
      <c r="B9" s="248" t="s">
        <v>596</v>
      </c>
      <c r="C9" s="19">
        <v>700</v>
      </c>
      <c r="D9" s="8">
        <v>1050</v>
      </c>
      <c r="E9" s="19">
        <v>2000</v>
      </c>
      <c r="F9" s="8">
        <v>5000</v>
      </c>
      <c r="G9" s="19">
        <v>10000</v>
      </c>
      <c r="H9" s="8">
        <v>15000</v>
      </c>
      <c r="I9" s="19">
        <v>20000</v>
      </c>
      <c r="J9" s="43">
        <v>30000</v>
      </c>
    </row>
    <row r="10" spans="1:12" x14ac:dyDescent="0.4">
      <c r="A10" s="247">
        <v>7</v>
      </c>
      <c r="B10" s="248" t="s">
        <v>597</v>
      </c>
      <c r="C10" s="19">
        <v>800</v>
      </c>
      <c r="D10" s="8">
        <v>1200</v>
      </c>
      <c r="E10" s="174">
        <v>3500</v>
      </c>
      <c r="F10" s="175">
        <v>7500</v>
      </c>
      <c r="G10" s="174">
        <v>12500</v>
      </c>
      <c r="H10" s="175">
        <v>20000</v>
      </c>
      <c r="I10" s="19">
        <v>25000</v>
      </c>
      <c r="J10" s="43">
        <v>50000</v>
      </c>
    </row>
    <row r="11" spans="1:12" x14ac:dyDescent="0.4">
      <c r="A11" s="247">
        <v>8</v>
      </c>
      <c r="B11" s="248" t="s">
        <v>598</v>
      </c>
      <c r="C11" s="19">
        <v>1000</v>
      </c>
      <c r="D11" s="8">
        <v>2500</v>
      </c>
      <c r="E11" s="19">
        <v>5000</v>
      </c>
      <c r="F11" s="8">
        <v>10000</v>
      </c>
      <c r="G11" s="19">
        <v>15000</v>
      </c>
      <c r="H11" s="8">
        <v>25000</v>
      </c>
      <c r="I11" s="19">
        <v>50000</v>
      </c>
      <c r="J11" s="43">
        <v>75000</v>
      </c>
    </row>
    <row r="12" spans="1:12" x14ac:dyDescent="0.4">
      <c r="A12" s="247">
        <v>9</v>
      </c>
      <c r="B12" s="248" t="s">
        <v>599</v>
      </c>
      <c r="C12" s="19">
        <v>2500</v>
      </c>
      <c r="D12" s="8">
        <v>5000</v>
      </c>
      <c r="E12" s="19">
        <v>10000</v>
      </c>
      <c r="F12" s="8">
        <v>15000</v>
      </c>
      <c r="G12" s="19">
        <v>25000</v>
      </c>
      <c r="H12" s="8">
        <v>50000</v>
      </c>
      <c r="I12" s="19">
        <v>125000</v>
      </c>
      <c r="J12" s="43">
        <v>150000</v>
      </c>
    </row>
    <row r="13" spans="1:12" x14ac:dyDescent="0.4">
      <c r="A13" s="247">
        <v>10</v>
      </c>
      <c r="B13" s="248" t="s">
        <v>600</v>
      </c>
      <c r="C13" s="19">
        <v>5000</v>
      </c>
      <c r="D13" s="8">
        <v>10000</v>
      </c>
      <c r="E13" s="19">
        <v>15000</v>
      </c>
      <c r="F13" s="8">
        <v>25000</v>
      </c>
      <c r="G13" s="19">
        <v>50000</v>
      </c>
      <c r="H13" s="8">
        <v>100000</v>
      </c>
      <c r="I13" s="19">
        <v>250000</v>
      </c>
      <c r="J13" s="43">
        <v>450000</v>
      </c>
    </row>
    <row r="14" spans="1:12" x14ac:dyDescent="0.4">
      <c r="A14" s="249" t="s">
        <v>601</v>
      </c>
      <c r="B14" s="250" t="s">
        <v>602</v>
      </c>
      <c r="C14" s="45">
        <v>1000</v>
      </c>
      <c r="D14" s="37">
        <v>2500</v>
      </c>
      <c r="E14" s="46">
        <v>5000</v>
      </c>
      <c r="F14" s="36">
        <v>10000</v>
      </c>
      <c r="G14" s="46">
        <v>15000</v>
      </c>
      <c r="H14" s="36">
        <v>25000</v>
      </c>
      <c r="I14" s="46">
        <v>50000</v>
      </c>
      <c r="J14" s="47">
        <v>75000</v>
      </c>
    </row>
  </sheetData>
  <mergeCells count="1">
    <mergeCell ref="A2:B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109f167-20b9-4d23-a213-c4b9f6ca92ef">
      <Terms xmlns="http://schemas.microsoft.com/office/infopath/2007/PartnerControls"/>
    </lcf76f155ced4ddcb4097134ff3c332f>
    <TaxCatchAll xmlns="2f08c2f5-2890-446f-94c3-775f2b8d97d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9A92BADF677241B7B20C161F9471E3" ma:contentTypeVersion="18" ma:contentTypeDescription="Create a new document." ma:contentTypeScope="" ma:versionID="2f0bd5fe7acfd3796218867f683bfd1e">
  <xsd:schema xmlns:xsd="http://www.w3.org/2001/XMLSchema" xmlns:xs="http://www.w3.org/2001/XMLSchema" xmlns:p="http://schemas.microsoft.com/office/2006/metadata/properties" xmlns:ns2="9109f167-20b9-4d23-a213-c4b9f6ca92ef" xmlns:ns3="2f08c2f5-2890-446f-94c3-775f2b8d97dc" targetNamespace="http://schemas.microsoft.com/office/2006/metadata/properties" ma:root="true" ma:fieldsID="9b9a63662d1f5f5177b72f67522f77b9" ns2:_="" ns3:_="">
    <xsd:import namespace="9109f167-20b9-4d23-a213-c4b9f6ca92ef"/>
    <xsd:import namespace="2f08c2f5-2890-446f-94c3-775f2b8d97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09f167-20b9-4d23-a213-c4b9f6ca92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d82cce5-a264-45a2-8ecd-6525204045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08c2f5-2890-446f-94c3-775f2b8d97d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43e0c22-2043-4885-a6e7-aa4adf747019}" ma:internalName="TaxCatchAll" ma:showField="CatchAllData" ma:web="2f08c2f5-2890-446f-94c3-775f2b8d97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83853F-643F-443F-9C98-38DA2548FB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7B7943-DBDF-48CD-87C9-268880F5401F}">
  <ds:schemaRefs>
    <ds:schemaRef ds:uri="http://schemas.microsoft.com/office/2006/documentManagement/types"/>
    <ds:schemaRef ds:uri="2f08c2f5-2890-446f-94c3-775f2b8d97dc"/>
    <ds:schemaRef ds:uri="http://purl.org/dc/dcmitype/"/>
    <ds:schemaRef ds:uri="http://www.w3.org/XML/1998/namespace"/>
    <ds:schemaRef ds:uri="http://schemas.openxmlformats.org/package/2006/metadata/core-properties"/>
    <ds:schemaRef ds:uri="9109f167-20b9-4d23-a213-c4b9f6ca92ef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5C27673-2A64-49B9-8C3E-D143D68A1E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09f167-20b9-4d23-a213-c4b9f6ca92ef"/>
    <ds:schemaRef ds:uri="2f08c2f5-2890-446f-94c3-775f2b8d97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Rate-per-Member Fee Model</vt:lpstr>
      <vt:lpstr>RPM Fee Model Table</vt:lpstr>
      <vt:lpstr>Census Band Fee Model</vt:lpstr>
      <vt:lpstr>Census Band Fee Model 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Sally Elkes</dc:creator>
  <cp:keywords/>
  <dc:description/>
  <cp:lastModifiedBy>Nicola Lawrence</cp:lastModifiedBy>
  <cp:revision/>
  <dcterms:created xsi:type="dcterms:W3CDTF">2024-06-16T19:16:48Z</dcterms:created>
  <dcterms:modified xsi:type="dcterms:W3CDTF">2024-06-20T19:14:09Z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0x010100F89A92BADF677241B7B20C161F9471E3</vt:lpwstr>
  </property>
  <property fmtid="{D5CDD505-2E9C-101B-9397-08002B2CF9AE}" pid="3" name="MediaServiceImageTags">
    <vt:lpwstr/>
  </property>
</Properties>
</file>